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0" yWindow="0" windowWidth="19200" windowHeight="6315" tabRatio="598" firstSheet="8" activeTab="13"/>
  </bookViews>
  <sheets>
    <sheet name="Summary" sheetId="1" r:id="rId1"/>
    <sheet name="Intangibles" sheetId="13" r:id="rId2"/>
    <sheet name="PPE" sheetId="2" r:id="rId3"/>
    <sheet name="Investments" sheetId="3" r:id="rId4"/>
    <sheet name="Inventories" sheetId="4" r:id="rId5"/>
    <sheet name="Trade Receivables" sheetId="5" r:id="rId6"/>
    <sheet name="Other Recevables" sheetId="18" r:id="rId7"/>
    <sheet name="Bank and Cash " sheetId="7" r:id="rId8"/>
    <sheet name="Trade Payables" sheetId="6" r:id="rId9"/>
    <sheet name="Other Payables" sheetId="19" r:id="rId10"/>
    <sheet name="Provisions" sheetId="16" r:id="rId11"/>
    <sheet name="Revenue" sheetId="8" r:id="rId12"/>
    <sheet name="Costs" sheetId="10" r:id="rId13"/>
    <sheet name="Payroll" sheetId="12" r:id="rId14"/>
  </sheets>
  <definedNames>
    <definedName name="_xlnm.Print_Area" localSheetId="7">'Bank and Cash '!$A$1:$G$32</definedName>
    <definedName name="_xlnm.Print_Area" localSheetId="12">Costs!$A$1:$G$32</definedName>
    <definedName name="_xlnm.Print_Area" localSheetId="1">Intangibles!$A$1:$G$32</definedName>
    <definedName name="_xlnm.Print_Area" localSheetId="4">Inventories!$A$1:$G$32</definedName>
    <definedName name="_xlnm.Print_Area" localSheetId="3">Investments!$A$1:$G$32</definedName>
    <definedName name="_xlnm.Print_Area" localSheetId="9">'Other Payables'!$A$1:$G$32</definedName>
    <definedName name="_xlnm.Print_Area" localSheetId="6">'Other Recevables'!$A$1:$G$32</definedName>
    <definedName name="_xlnm.Print_Area" localSheetId="13">Payroll!$A$1:$G$32</definedName>
    <definedName name="_xlnm.Print_Area" localSheetId="2">PPE!$A$1:$G$32</definedName>
    <definedName name="_xlnm.Print_Area" localSheetId="10">Provisions!$A$1:$G$32</definedName>
    <definedName name="_xlnm.Print_Area" localSheetId="11">Revenue!$A$1:$G$32</definedName>
    <definedName name="_xlnm.Print_Area" localSheetId="0">Summary!$A$1:$AI$145</definedName>
    <definedName name="_xlnm.Print_Area" localSheetId="8">'Trade Payables'!$A$1:$G$32</definedName>
    <definedName name="_xlnm.Print_Area" localSheetId="5">'Trade Receivables'!$A$1:$G$32</definedName>
  </definedNames>
  <calcPr calcId="124519"/>
</workbook>
</file>

<file path=xl/calcChain.xml><?xml version="1.0" encoding="utf-8"?>
<calcChain xmlns="http://schemas.openxmlformats.org/spreadsheetml/2006/main">
  <c r="Q47" i="1"/>
  <c r="Q23" l="1"/>
  <c r="Q24"/>
  <c r="Q25"/>
  <c r="Q26"/>
  <c r="Q27"/>
  <c r="Q28"/>
  <c r="Q29"/>
  <c r="Q30"/>
  <c r="Q31"/>
  <c r="Q32"/>
  <c r="Q33"/>
  <c r="Q34"/>
  <c r="Q35"/>
  <c r="Q36"/>
  <c r="Q37"/>
  <c r="Q38"/>
  <c r="Q39"/>
  <c r="Q40"/>
  <c r="Q41"/>
  <c r="Q42"/>
  <c r="Q43"/>
  <c r="Q44"/>
  <c r="Q45"/>
  <c r="Q46"/>
  <c r="Q48"/>
  <c r="Q49"/>
  <c r="Q50"/>
  <c r="Q51"/>
  <c r="Q52"/>
  <c r="Q53"/>
  <c r="Q54"/>
  <c r="Q55"/>
  <c r="Q56"/>
  <c r="Q57"/>
  <c r="Q58"/>
  <c r="Q59"/>
  <c r="Q60"/>
  <c r="Q61"/>
  <c r="Q62"/>
  <c r="Q63"/>
  <c r="Q64"/>
  <c r="Q65"/>
  <c r="Q66"/>
  <c r="Q67"/>
  <c r="Q68"/>
  <c r="Q69"/>
  <c r="Q70"/>
  <c r="Q71"/>
  <c r="Q72"/>
  <c r="Q73"/>
  <c r="Q74"/>
  <c r="Q75"/>
  <c r="Q76"/>
  <c r="Q77"/>
  <c r="U124" l="1"/>
  <c r="U123"/>
  <c r="U122"/>
  <c r="AS104" l="1"/>
  <c r="AR104"/>
  <c r="AQ104"/>
  <c r="AO104"/>
  <c r="AN104"/>
  <c r="AM104"/>
  <c r="AL104"/>
  <c r="AK104"/>
  <c r="AS103"/>
  <c r="AR103"/>
  <c r="AQ103"/>
  <c r="AO103"/>
  <c r="AN103"/>
  <c r="AM103"/>
  <c r="AL103"/>
  <c r="AK103"/>
  <c r="AS102"/>
  <c r="AR102"/>
  <c r="AQ102"/>
  <c r="AO102"/>
  <c r="AN102"/>
  <c r="AM102"/>
  <c r="AL102"/>
  <c r="AK102"/>
  <c r="AS101"/>
  <c r="AR101"/>
  <c r="AQ101"/>
  <c r="AT101" s="1"/>
  <c r="AO101"/>
  <c r="AN101"/>
  <c r="AM101"/>
  <c r="AL101"/>
  <c r="AK101"/>
  <c r="AS100"/>
  <c r="AR100"/>
  <c r="AQ100"/>
  <c r="AT100" s="1"/>
  <c r="AO100"/>
  <c r="AN100"/>
  <c r="AM100"/>
  <c r="AL100"/>
  <c r="AK100"/>
  <c r="AS99"/>
  <c r="AR99"/>
  <c r="AQ99"/>
  <c r="AT99" s="1"/>
  <c r="AO99"/>
  <c r="AN99"/>
  <c r="AM99"/>
  <c r="AL99"/>
  <c r="AK99"/>
  <c r="AS98"/>
  <c r="AR98"/>
  <c r="AQ98"/>
  <c r="AO98"/>
  <c r="AN98"/>
  <c r="AM98"/>
  <c r="AL98"/>
  <c r="AK98"/>
  <c r="AS97"/>
  <c r="AR97"/>
  <c r="AQ97"/>
  <c r="AO97"/>
  <c r="AN97"/>
  <c r="AM97"/>
  <c r="AL97"/>
  <c r="AK97"/>
  <c r="AS96"/>
  <c r="AR96"/>
  <c r="AQ96"/>
  <c r="AO96"/>
  <c r="AN96"/>
  <c r="AM96"/>
  <c r="AL96"/>
  <c r="AK96"/>
  <c r="AS95"/>
  <c r="AR95"/>
  <c r="AQ95"/>
  <c r="AO95"/>
  <c r="AN95"/>
  <c r="AM95"/>
  <c r="AL95"/>
  <c r="AK95"/>
  <c r="AS94"/>
  <c r="AR94"/>
  <c r="AQ94"/>
  <c r="AO94"/>
  <c r="AN94"/>
  <c r="AM94"/>
  <c r="AL94"/>
  <c r="AK94"/>
  <c r="AS93"/>
  <c r="AR93"/>
  <c r="AQ93"/>
  <c r="AO93"/>
  <c r="AN93"/>
  <c r="AM93"/>
  <c r="AL93"/>
  <c r="AK93"/>
  <c r="AS92"/>
  <c r="AR92"/>
  <c r="AQ92"/>
  <c r="AO92"/>
  <c r="AN92"/>
  <c r="AM92"/>
  <c r="AL92"/>
  <c r="AK92"/>
  <c r="AS91"/>
  <c r="AR91"/>
  <c r="AQ91"/>
  <c r="AO91"/>
  <c r="AN91"/>
  <c r="AM91"/>
  <c r="AL91"/>
  <c r="AK91"/>
  <c r="AS90"/>
  <c r="AR90"/>
  <c r="AQ90"/>
  <c r="AO90"/>
  <c r="AN90"/>
  <c r="AM90"/>
  <c r="AL90"/>
  <c r="AK90"/>
  <c r="AS89"/>
  <c r="AR89"/>
  <c r="AQ89"/>
  <c r="AO89"/>
  <c r="AN89"/>
  <c r="AM89"/>
  <c r="AL89"/>
  <c r="AK89"/>
  <c r="AS88"/>
  <c r="AR88"/>
  <c r="AQ88"/>
  <c r="AO88"/>
  <c r="AN88"/>
  <c r="AM88"/>
  <c r="AL88"/>
  <c r="AK88"/>
  <c r="AS87"/>
  <c r="AR87"/>
  <c r="AQ87"/>
  <c r="AO87"/>
  <c r="AN87"/>
  <c r="AM87"/>
  <c r="AL87"/>
  <c r="AK87"/>
  <c r="AS86"/>
  <c r="AR86"/>
  <c r="AQ86"/>
  <c r="AO86"/>
  <c r="AN86"/>
  <c r="AM86"/>
  <c r="AL86"/>
  <c r="AK86"/>
  <c r="AS85"/>
  <c r="AR85"/>
  <c r="AQ85"/>
  <c r="AO85"/>
  <c r="AN85"/>
  <c r="AM85"/>
  <c r="AL85"/>
  <c r="AK85"/>
  <c r="AS84"/>
  <c r="AR84"/>
  <c r="AQ84"/>
  <c r="AO84"/>
  <c r="AN84"/>
  <c r="AM84"/>
  <c r="AL84"/>
  <c r="AK84"/>
  <c r="D84"/>
  <c r="D85"/>
  <c r="D86"/>
  <c r="D87"/>
  <c r="D88"/>
  <c r="D89"/>
  <c r="D90"/>
  <c r="D91"/>
  <c r="D92"/>
  <c r="D93"/>
  <c r="D94"/>
  <c r="D95"/>
  <c r="D96"/>
  <c r="D97"/>
  <c r="D98"/>
  <c r="D99"/>
  <c r="D100"/>
  <c r="D101"/>
  <c r="D102"/>
  <c r="D103"/>
  <c r="D104"/>
  <c r="D23"/>
  <c r="D24"/>
  <c r="D25"/>
  <c r="D26"/>
  <c r="D27"/>
  <c r="D28"/>
  <c r="D29"/>
  <c r="D30"/>
  <c r="D31"/>
  <c r="D32"/>
  <c r="D33"/>
  <c r="D34"/>
  <c r="D35"/>
  <c r="D36"/>
  <c r="D37"/>
  <c r="D38"/>
  <c r="D39"/>
  <c r="D40"/>
  <c r="D41"/>
  <c r="D42"/>
  <c r="D43"/>
  <c r="D44"/>
  <c r="D45"/>
  <c r="D46"/>
  <c r="D47"/>
  <c r="D48"/>
  <c r="D49"/>
  <c r="D50"/>
  <c r="D51"/>
  <c r="D52"/>
  <c r="D53"/>
  <c r="D54"/>
  <c r="D55"/>
  <c r="D56"/>
  <c r="D57"/>
  <c r="D58"/>
  <c r="D59"/>
  <c r="D60"/>
  <c r="D61"/>
  <c r="D62"/>
  <c r="D63"/>
  <c r="D64"/>
  <c r="D65"/>
  <c r="D66"/>
  <c r="D67"/>
  <c r="D68"/>
  <c r="D69"/>
  <c r="D70"/>
  <c r="D71"/>
  <c r="D72"/>
  <c r="D73"/>
  <c r="D74"/>
  <c r="D75"/>
  <c r="D76"/>
  <c r="D77"/>
  <c r="D78"/>
  <c r="D79"/>
  <c r="D80"/>
  <c r="AT89" l="1"/>
  <c r="AT97"/>
  <c r="AT98"/>
  <c r="AT91"/>
  <c r="AP100"/>
  <c r="AT103"/>
  <c r="AP99"/>
  <c r="AT93"/>
  <c r="AP84"/>
  <c r="AP88"/>
  <c r="AT85"/>
  <c r="AT88"/>
  <c r="AP91"/>
  <c r="AP96"/>
  <c r="AT94"/>
  <c r="AP95"/>
  <c r="AT95"/>
  <c r="AT96"/>
  <c r="AP98"/>
  <c r="AP101"/>
  <c r="AP102"/>
  <c r="AT102"/>
  <c r="AP103"/>
  <c r="AP104"/>
  <c r="AT104"/>
  <c r="AP97"/>
  <c r="AP92"/>
  <c r="AT92"/>
  <c r="AP93"/>
  <c r="AP94"/>
  <c r="AP87"/>
  <c r="AP89"/>
  <c r="AP90"/>
  <c r="AT90"/>
  <c r="AT84"/>
  <c r="AT87"/>
  <c r="AP86"/>
  <c r="AP85"/>
  <c r="AT86"/>
  <c r="Q124"/>
  <c r="Q123"/>
  <c r="Q122"/>
  <c r="T85"/>
  <c r="U85" s="1"/>
  <c r="T86"/>
  <c r="T87"/>
  <c r="U87" s="1"/>
  <c r="T88"/>
  <c r="U88" s="1"/>
  <c r="T89"/>
  <c r="U89" s="1"/>
  <c r="T90"/>
  <c r="U90" s="1"/>
  <c r="T91"/>
  <c r="U91" s="1"/>
  <c r="T92"/>
  <c r="U92" s="1"/>
  <c r="T93"/>
  <c r="U93" s="1"/>
  <c r="T94"/>
  <c r="U94" s="1"/>
  <c r="T95"/>
  <c r="T96"/>
  <c r="T97"/>
  <c r="U97" s="1"/>
  <c r="T99"/>
  <c r="U99" s="1"/>
  <c r="T100"/>
  <c r="U100" s="1"/>
  <c r="T101"/>
  <c r="U101" s="1"/>
  <c r="T102"/>
  <c r="U102" s="1"/>
  <c r="T103"/>
  <c r="U103" s="1"/>
  <c r="T104"/>
  <c r="U104" s="1"/>
  <c r="Q84"/>
  <c r="Q91"/>
  <c r="T82"/>
  <c r="U82" s="1"/>
  <c r="T31"/>
  <c r="U31" s="1"/>
  <c r="T32"/>
  <c r="U32" s="1"/>
  <c r="T34"/>
  <c r="U34" s="1"/>
  <c r="T36"/>
  <c r="U36" s="1"/>
  <c r="T37"/>
  <c r="U37" s="1"/>
  <c r="T38"/>
  <c r="U38" s="1"/>
  <c r="T39"/>
  <c r="U39" s="1"/>
  <c r="T40"/>
  <c r="U40" s="1"/>
  <c r="T42"/>
  <c r="U42" s="1"/>
  <c r="T43"/>
  <c r="U43" s="1"/>
  <c r="T44"/>
  <c r="U44" s="1"/>
  <c r="T45"/>
  <c r="U45" s="1"/>
  <c r="T46"/>
  <c r="U46" s="1"/>
  <c r="T48"/>
  <c r="U48" s="1"/>
  <c r="T49"/>
  <c r="U49" s="1"/>
  <c r="T50"/>
  <c r="U50" s="1"/>
  <c r="T51"/>
  <c r="U51" s="1"/>
  <c r="T52"/>
  <c r="U52" s="1"/>
  <c r="T54"/>
  <c r="U54" s="1"/>
  <c r="T55"/>
  <c r="U55" s="1"/>
  <c r="T56"/>
  <c r="U56" s="1"/>
  <c r="T57"/>
  <c r="U57" s="1"/>
  <c r="T58"/>
  <c r="U58" s="1"/>
  <c r="T60"/>
  <c r="U60" s="1"/>
  <c r="T61"/>
  <c r="U61" s="1"/>
  <c r="T62"/>
  <c r="U62" s="1"/>
  <c r="T63"/>
  <c r="U63" s="1"/>
  <c r="T64"/>
  <c r="U64" s="1"/>
  <c r="T66"/>
  <c r="U66" s="1"/>
  <c r="T67"/>
  <c r="U67" s="1"/>
  <c r="T68"/>
  <c r="U68" s="1"/>
  <c r="T69"/>
  <c r="U69" s="1"/>
  <c r="T70"/>
  <c r="U70" s="1"/>
  <c r="T72"/>
  <c r="U72" s="1"/>
  <c r="T73"/>
  <c r="U73" s="1"/>
  <c r="T74"/>
  <c r="U74" s="1"/>
  <c r="T75"/>
  <c r="U75" s="1"/>
  <c r="T76"/>
  <c r="U76" s="1"/>
  <c r="T78"/>
  <c r="U78" s="1"/>
  <c r="T79"/>
  <c r="U79" s="1"/>
  <c r="T80"/>
  <c r="U80" s="1"/>
  <c r="T81"/>
  <c r="U81" s="1"/>
  <c r="T25"/>
  <c r="U25" s="1"/>
  <c r="T30"/>
  <c r="U30" s="1"/>
  <c r="T33"/>
  <c r="U33" s="1"/>
  <c r="D81"/>
  <c r="D82"/>
  <c r="T24"/>
  <c r="U24" s="1"/>
  <c r="R84"/>
  <c r="T84" s="1"/>
  <c r="U84" s="1"/>
  <c r="R91"/>
  <c r="R23"/>
  <c r="T23" s="1"/>
  <c r="U23" s="1"/>
  <c r="E5" i="7"/>
  <c r="E30"/>
  <c r="F30" s="1"/>
  <c r="E5" i="13"/>
  <c r="E32" s="1"/>
  <c r="V28" i="1" s="1"/>
  <c r="E30" i="13"/>
  <c r="E5" i="3"/>
  <c r="E30"/>
  <c r="F30"/>
  <c r="E5" i="19"/>
  <c r="E30"/>
  <c r="F30" s="1"/>
  <c r="E5" i="18"/>
  <c r="E32" s="1"/>
  <c r="E30"/>
  <c r="E5" i="12"/>
  <c r="E32"/>
  <c r="V98" i="1" s="1"/>
  <c r="W98" s="1"/>
  <c r="E30" i="12"/>
  <c r="F30" s="1"/>
  <c r="E5" i="16"/>
  <c r="E30"/>
  <c r="F30" s="1"/>
  <c r="E5" i="10"/>
  <c r="E30"/>
  <c r="F30" s="1"/>
  <c r="E32"/>
  <c r="V96" i="1" s="1"/>
  <c r="W96" s="1"/>
  <c r="E5" i="8"/>
  <c r="E30"/>
  <c r="F30" s="1"/>
  <c r="E5" i="4"/>
  <c r="E30"/>
  <c r="F30" s="1"/>
  <c r="M23" i="1"/>
  <c r="AC23"/>
  <c r="AD23" s="1"/>
  <c r="M24"/>
  <c r="N24" s="1"/>
  <c r="AC24"/>
  <c r="AD24" s="1"/>
  <c r="M25"/>
  <c r="AC25"/>
  <c r="AD25" s="1"/>
  <c r="M26"/>
  <c r="N26" s="1"/>
  <c r="AC26"/>
  <c r="AD26" s="1"/>
  <c r="M27"/>
  <c r="AC27"/>
  <c r="AD27" s="1"/>
  <c r="M28"/>
  <c r="N28" s="1"/>
  <c r="AC28"/>
  <c r="AD28" s="1"/>
  <c r="M29"/>
  <c r="N29" s="1"/>
  <c r="AC29"/>
  <c r="AD29" s="1"/>
  <c r="M30"/>
  <c r="N30" s="1"/>
  <c r="AC30"/>
  <c r="AD30" s="1"/>
  <c r="M31"/>
  <c r="AC31"/>
  <c r="AD31" s="1"/>
  <c r="M32"/>
  <c r="AC32"/>
  <c r="AD32" s="1"/>
  <c r="M33"/>
  <c r="N33" s="1"/>
  <c r="AC33"/>
  <c r="AD33" s="1"/>
  <c r="M34"/>
  <c r="AC34"/>
  <c r="AD34" s="1"/>
  <c r="M35"/>
  <c r="AC35"/>
  <c r="AD35" s="1"/>
  <c r="M36"/>
  <c r="N36" s="1"/>
  <c r="AC36"/>
  <c r="AD36" s="1"/>
  <c r="M37"/>
  <c r="AC37"/>
  <c r="AD37" s="1"/>
  <c r="M38"/>
  <c r="N38" s="1"/>
  <c r="AC38"/>
  <c r="AD38" s="1"/>
  <c r="M39"/>
  <c r="N39" s="1"/>
  <c r="AC39"/>
  <c r="AD39" s="1"/>
  <c r="M40"/>
  <c r="N40" s="1"/>
  <c r="AC40"/>
  <c r="AD40" s="1"/>
  <c r="M41"/>
  <c r="N41" s="1"/>
  <c r="AC41"/>
  <c r="AD41" s="1"/>
  <c r="M42"/>
  <c r="N42" s="1"/>
  <c r="R42" s="1"/>
  <c r="AC42"/>
  <c r="AD42" s="1"/>
  <c r="M43"/>
  <c r="AC43"/>
  <c r="AD43" s="1"/>
  <c r="M44"/>
  <c r="N44" s="1"/>
  <c r="AC44"/>
  <c r="AD44" s="1"/>
  <c r="M45"/>
  <c r="N45" s="1"/>
  <c r="AC45"/>
  <c r="AD45" s="1"/>
  <c r="M46"/>
  <c r="N46" s="1"/>
  <c r="R46" s="1"/>
  <c r="AC46"/>
  <c r="AD46" s="1"/>
  <c r="M47"/>
  <c r="AC47"/>
  <c r="AD47" s="1"/>
  <c r="M48"/>
  <c r="N48" s="1"/>
  <c r="AC48"/>
  <c r="AD48" s="1"/>
  <c r="M49"/>
  <c r="N49" s="1"/>
  <c r="AC49"/>
  <c r="AD49" s="1"/>
  <c r="M50"/>
  <c r="N50" s="1"/>
  <c r="AC50"/>
  <c r="AD50" s="1"/>
  <c r="M51"/>
  <c r="AC51"/>
  <c r="AD51" s="1"/>
  <c r="M52"/>
  <c r="AC52"/>
  <c r="AD52" s="1"/>
  <c r="M53"/>
  <c r="N53" s="1"/>
  <c r="AC53"/>
  <c r="AD53" s="1"/>
  <c r="M54"/>
  <c r="N54" s="1"/>
  <c r="R54" s="1"/>
  <c r="AC54"/>
  <c r="AD54" s="1"/>
  <c r="M55"/>
  <c r="N55" s="1"/>
  <c r="AC55"/>
  <c r="AD55" s="1"/>
  <c r="M56"/>
  <c r="N56" s="1"/>
  <c r="AC56"/>
  <c r="AD56" s="1"/>
  <c r="M57"/>
  <c r="N57" s="1"/>
  <c r="AC57"/>
  <c r="AD57" s="1"/>
  <c r="M58"/>
  <c r="AC58"/>
  <c r="AD58" s="1"/>
  <c r="M59"/>
  <c r="AC59"/>
  <c r="AD59" s="1"/>
  <c r="M60"/>
  <c r="N60" s="1"/>
  <c r="AC60"/>
  <c r="AD60" s="1"/>
  <c r="M61"/>
  <c r="N61" s="1"/>
  <c r="AC61"/>
  <c r="AD61" s="1"/>
  <c r="M62"/>
  <c r="N62" s="1"/>
  <c r="AC62"/>
  <c r="AD62" s="1"/>
  <c r="M63"/>
  <c r="N63" s="1"/>
  <c r="AC63"/>
  <c r="AD63" s="1"/>
  <c r="M64"/>
  <c r="N64" s="1"/>
  <c r="AC64"/>
  <c r="AD64" s="1"/>
  <c r="M65"/>
  <c r="N65" s="1"/>
  <c r="AC65"/>
  <c r="AD65" s="1"/>
  <c r="M66"/>
  <c r="N66" s="1"/>
  <c r="R66" s="1"/>
  <c r="AC66"/>
  <c r="AD66" s="1"/>
  <c r="M67"/>
  <c r="AC67"/>
  <c r="AD67" s="1"/>
  <c r="M68"/>
  <c r="N68" s="1"/>
  <c r="AC68"/>
  <c r="AD68" s="1"/>
  <c r="M69"/>
  <c r="N69" s="1"/>
  <c r="AC69"/>
  <c r="AD69" s="1"/>
  <c r="M70"/>
  <c r="N70" s="1"/>
  <c r="AC70"/>
  <c r="AD70" s="1"/>
  <c r="M71"/>
  <c r="N71" s="1"/>
  <c r="AC71"/>
  <c r="AD71" s="1"/>
  <c r="M72"/>
  <c r="N72" s="1"/>
  <c r="AC72"/>
  <c r="AD72" s="1"/>
  <c r="M73"/>
  <c r="F74"/>
  <c r="AC73"/>
  <c r="AD73" s="1"/>
  <c r="H74"/>
  <c r="J74"/>
  <c r="M74"/>
  <c r="AC74"/>
  <c r="AD74" s="1"/>
  <c r="F75"/>
  <c r="H75"/>
  <c r="J75"/>
  <c r="M75"/>
  <c r="F76"/>
  <c r="AC75"/>
  <c r="AD75" s="1"/>
  <c r="H76"/>
  <c r="J76"/>
  <c r="M76"/>
  <c r="AC76"/>
  <c r="AD76" s="1"/>
  <c r="F77"/>
  <c r="H77"/>
  <c r="J77"/>
  <c r="M77"/>
  <c r="AC77"/>
  <c r="AD77" s="1"/>
  <c r="F78"/>
  <c r="H78"/>
  <c r="J78"/>
  <c r="M78"/>
  <c r="AC78"/>
  <c r="AD78" s="1"/>
  <c r="F79"/>
  <c r="H79"/>
  <c r="J79"/>
  <c r="M79"/>
  <c r="AC79"/>
  <c r="AD79" s="1"/>
  <c r="F80"/>
  <c r="H80"/>
  <c r="J80"/>
  <c r="M80"/>
  <c r="AC80"/>
  <c r="AD80" s="1"/>
  <c r="F81"/>
  <c r="H81"/>
  <c r="J81"/>
  <c r="M81"/>
  <c r="AC81"/>
  <c r="AD81" s="1"/>
  <c r="F82"/>
  <c r="H82"/>
  <c r="J82"/>
  <c r="M82"/>
  <c r="AC82"/>
  <c r="AD82" s="1"/>
  <c r="F84"/>
  <c r="H84"/>
  <c r="J84"/>
  <c r="M84"/>
  <c r="AC84"/>
  <c r="AD84" s="1"/>
  <c r="F85"/>
  <c r="H85"/>
  <c r="J85"/>
  <c r="M85"/>
  <c r="AC85"/>
  <c r="AD85" s="1"/>
  <c r="F86"/>
  <c r="H86"/>
  <c r="J86"/>
  <c r="M86"/>
  <c r="AC86"/>
  <c r="AD86" s="1"/>
  <c r="F87"/>
  <c r="H87"/>
  <c r="J87"/>
  <c r="M87"/>
  <c r="AC87"/>
  <c r="AD87" s="1"/>
  <c r="F88"/>
  <c r="H88"/>
  <c r="J88"/>
  <c r="M88"/>
  <c r="AC88"/>
  <c r="AD88" s="1"/>
  <c r="F89"/>
  <c r="H89"/>
  <c r="J89"/>
  <c r="M89"/>
  <c r="AC89"/>
  <c r="AD89" s="1"/>
  <c r="F90"/>
  <c r="H90"/>
  <c r="J90"/>
  <c r="M90"/>
  <c r="AC90"/>
  <c r="AD90" s="1"/>
  <c r="F91"/>
  <c r="H91"/>
  <c r="J91"/>
  <c r="M91"/>
  <c r="AC91"/>
  <c r="AD91" s="1"/>
  <c r="F92"/>
  <c r="H92"/>
  <c r="J92"/>
  <c r="M92"/>
  <c r="AC92"/>
  <c r="AD92" s="1"/>
  <c r="F93"/>
  <c r="H93"/>
  <c r="J93"/>
  <c r="M93"/>
  <c r="AC93"/>
  <c r="AD93" s="1"/>
  <c r="F94"/>
  <c r="H94"/>
  <c r="J94"/>
  <c r="M94"/>
  <c r="AC94"/>
  <c r="AD94" s="1"/>
  <c r="F95"/>
  <c r="H95"/>
  <c r="J95"/>
  <c r="M95"/>
  <c r="AC95"/>
  <c r="AD95" s="1"/>
  <c r="F96"/>
  <c r="H96"/>
  <c r="J96"/>
  <c r="M96"/>
  <c r="AC96"/>
  <c r="AD96" s="1"/>
  <c r="F97"/>
  <c r="H97"/>
  <c r="J97"/>
  <c r="M97"/>
  <c r="AC97"/>
  <c r="AD97" s="1"/>
  <c r="F98"/>
  <c r="H98"/>
  <c r="J98"/>
  <c r="M98"/>
  <c r="AC98"/>
  <c r="AD98" s="1"/>
  <c r="F99"/>
  <c r="H99"/>
  <c r="J99"/>
  <c r="M99"/>
  <c r="AC99"/>
  <c r="AD99" s="1"/>
  <c r="F100"/>
  <c r="H100"/>
  <c r="J100"/>
  <c r="M100"/>
  <c r="AC100"/>
  <c r="AD100" s="1"/>
  <c r="F101"/>
  <c r="H101"/>
  <c r="J101"/>
  <c r="M101"/>
  <c r="AC101"/>
  <c r="AD101" s="1"/>
  <c r="F102"/>
  <c r="H102"/>
  <c r="J102"/>
  <c r="M102"/>
  <c r="AC102"/>
  <c r="AD102" s="1"/>
  <c r="F103"/>
  <c r="H103"/>
  <c r="J103"/>
  <c r="M103"/>
  <c r="AC103"/>
  <c r="AD103" s="1"/>
  <c r="F104"/>
  <c r="H104"/>
  <c r="J104"/>
  <c r="M104"/>
  <c r="AC104"/>
  <c r="AD104" s="1"/>
  <c r="E5" i="2"/>
  <c r="E30"/>
  <c r="F30" s="1"/>
  <c r="E5" i="6"/>
  <c r="E30"/>
  <c r="F30" s="1"/>
  <c r="E5" i="5"/>
  <c r="E32"/>
  <c r="V50" i="1" s="1"/>
  <c r="W50" s="1"/>
  <c r="V48"/>
  <c r="W48" s="1"/>
  <c r="E30" i="5"/>
  <c r="F30" s="1"/>
  <c r="V100" i="1"/>
  <c r="W100" s="1"/>
  <c r="V49"/>
  <c r="W49" s="1"/>
  <c r="V51"/>
  <c r="W51" s="1"/>
  <c r="F32" i="5"/>
  <c r="F30" i="18"/>
  <c r="F30" i="13"/>
  <c r="R89" i="1"/>
  <c r="R61"/>
  <c r="R100"/>
  <c r="Q96"/>
  <c r="Q82"/>
  <c r="R69"/>
  <c r="R76"/>
  <c r="R48"/>
  <c r="R101"/>
  <c r="V103"/>
  <c r="W103" s="1"/>
  <c r="V95"/>
  <c r="W95" s="1"/>
  <c r="V52"/>
  <c r="W52" s="1"/>
  <c r="R57"/>
  <c r="Q90"/>
  <c r="R38"/>
  <c r="R41"/>
  <c r="R68"/>
  <c r="R47"/>
  <c r="T47" s="1"/>
  <c r="U47" s="1"/>
  <c r="R70"/>
  <c r="T28"/>
  <c r="U28" s="1"/>
  <c r="R33"/>
  <c r="R62"/>
  <c r="R56"/>
  <c r="R73"/>
  <c r="R26"/>
  <c r="T26"/>
  <c r="U26" s="1"/>
  <c r="R55"/>
  <c r="R72"/>
  <c r="R31"/>
  <c r="R35"/>
  <c r="T35" s="1"/>
  <c r="U35" s="1"/>
  <c r="R25"/>
  <c r="R74"/>
  <c r="R29"/>
  <c r="T29" s="1"/>
  <c r="U29" s="1"/>
  <c r="R65"/>
  <c r="T65" s="1"/>
  <c r="U65" s="1"/>
  <c r="T27"/>
  <c r="R53"/>
  <c r="T53" s="1"/>
  <c r="U53" s="1"/>
  <c r="R40"/>
  <c r="R81"/>
  <c r="Q81"/>
  <c r="R50"/>
  <c r="E32" i="8" l="1"/>
  <c r="V54" i="1"/>
  <c r="W54" s="1"/>
  <c r="V56"/>
  <c r="W56" s="1"/>
  <c r="F32" i="18"/>
  <c r="V58" i="1"/>
  <c r="W58" s="1"/>
  <c r="Y58" s="1"/>
  <c r="Z58" s="1"/>
  <c r="AA58" s="1"/>
  <c r="V57"/>
  <c r="W57" s="1"/>
  <c r="V55"/>
  <c r="W55" s="1"/>
  <c r="V53"/>
  <c r="W53" s="1"/>
  <c r="F32" i="10"/>
  <c r="V104" i="1"/>
  <c r="W104" s="1"/>
  <c r="V101"/>
  <c r="W101" s="1"/>
  <c r="Y101" s="1"/>
  <c r="V92"/>
  <c r="W92" s="1"/>
  <c r="Y92" s="1"/>
  <c r="Z92" s="1"/>
  <c r="AA92" s="1"/>
  <c r="E32" i="4"/>
  <c r="V45" i="1" s="1"/>
  <c r="E32" i="16"/>
  <c r="V94" i="1"/>
  <c r="W94" s="1"/>
  <c r="AB94" s="1"/>
  <c r="V87"/>
  <c r="W87" s="1"/>
  <c r="V86"/>
  <c r="W86" s="1"/>
  <c r="Y86" s="1"/>
  <c r="Z86" s="1"/>
  <c r="AA86" s="1"/>
  <c r="V102"/>
  <c r="W102" s="1"/>
  <c r="AB102" s="1"/>
  <c r="E32" i="6"/>
  <c r="E32" i="2"/>
  <c r="V93" i="1"/>
  <c r="W93" s="1"/>
  <c r="AB93" s="1"/>
  <c r="F32" i="12"/>
  <c r="V97" i="1"/>
  <c r="W97" s="1"/>
  <c r="Y97" s="1"/>
  <c r="Z97" s="1"/>
  <c r="AA97" s="1"/>
  <c r="V47"/>
  <c r="W47" s="1"/>
  <c r="V85"/>
  <c r="W85" s="1"/>
  <c r="Y85" s="1"/>
  <c r="Z85" s="1"/>
  <c r="AA85" s="1"/>
  <c r="V84"/>
  <c r="W84" s="1"/>
  <c r="E32" i="3"/>
  <c r="V99" i="1"/>
  <c r="W99" s="1"/>
  <c r="AB99" s="1"/>
  <c r="V91"/>
  <c r="W91" s="1"/>
  <c r="Y91" s="1"/>
  <c r="Z91" s="1"/>
  <c r="AA91" s="1"/>
  <c r="F32" i="8"/>
  <c r="V89" i="1"/>
  <c r="W89" s="1"/>
  <c r="E32" i="7"/>
  <c r="V60" i="1" s="1"/>
  <c r="W60" s="1"/>
  <c r="W28"/>
  <c r="Y28" s="1"/>
  <c r="Z28" s="1"/>
  <c r="AA28" s="1"/>
  <c r="V44"/>
  <c r="W44" s="1"/>
  <c r="AB44" s="1"/>
  <c r="V35"/>
  <c r="W35" s="1"/>
  <c r="Y35" s="1"/>
  <c r="Z35" s="1"/>
  <c r="AA35" s="1"/>
  <c r="AB35" s="1"/>
  <c r="V37"/>
  <c r="V36"/>
  <c r="W36" s="1"/>
  <c r="AB36" s="1"/>
  <c r="V40"/>
  <c r="V39"/>
  <c r="W39" s="1"/>
  <c r="AB39" s="1"/>
  <c r="F32" i="3"/>
  <c r="V38" i="1"/>
  <c r="W38" s="1"/>
  <c r="Y38" s="1"/>
  <c r="Z38" s="1"/>
  <c r="AA38" s="1"/>
  <c r="V61"/>
  <c r="V63"/>
  <c r="F32" i="7"/>
  <c r="V64" i="1"/>
  <c r="AB57"/>
  <c r="U27"/>
  <c r="AB54"/>
  <c r="AB51"/>
  <c r="AB47"/>
  <c r="T41"/>
  <c r="U41" s="1"/>
  <c r="V26"/>
  <c r="V27"/>
  <c r="AB104"/>
  <c r="N91"/>
  <c r="AB52"/>
  <c r="N73"/>
  <c r="E32" i="19"/>
  <c r="V74" i="1" s="1"/>
  <c r="N90"/>
  <c r="N87"/>
  <c r="N103"/>
  <c r="AB100"/>
  <c r="AB87"/>
  <c r="V78"/>
  <c r="V80"/>
  <c r="V81"/>
  <c r="F32" i="16"/>
  <c r="V77" i="1"/>
  <c r="V82"/>
  <c r="V79"/>
  <c r="N81"/>
  <c r="AB55"/>
  <c r="AB50"/>
  <c r="AB91"/>
  <c r="Y103"/>
  <c r="AB103"/>
  <c r="Y56"/>
  <c r="Z56" s="1"/>
  <c r="AA56" s="1"/>
  <c r="AB56"/>
  <c r="AB101"/>
  <c r="AB92"/>
  <c r="Y49"/>
  <c r="Z49" s="1"/>
  <c r="AA49" s="1"/>
  <c r="AB49"/>
  <c r="AB85"/>
  <c r="AB84"/>
  <c r="Y53"/>
  <c r="Z53" s="1"/>
  <c r="AA53" s="1"/>
  <c r="AB53"/>
  <c r="Y99"/>
  <c r="Y48"/>
  <c r="Z48" s="1"/>
  <c r="AA48" s="1"/>
  <c r="AB48"/>
  <c r="Y98"/>
  <c r="AB97"/>
  <c r="AB89"/>
  <c r="AF101"/>
  <c r="AG101" s="1"/>
  <c r="F32" i="19"/>
  <c r="V75" i="1"/>
  <c r="V71"/>
  <c r="W71" s="1"/>
  <c r="N82"/>
  <c r="N80"/>
  <c r="N79"/>
  <c r="N95"/>
  <c r="Q95" s="1"/>
  <c r="N94"/>
  <c r="Q94" s="1"/>
  <c r="Z103"/>
  <c r="AA103" s="1"/>
  <c r="N102"/>
  <c r="N99"/>
  <c r="N98"/>
  <c r="N97"/>
  <c r="Q97" s="1"/>
  <c r="N88"/>
  <c r="Q88" s="1"/>
  <c r="N86"/>
  <c r="N85"/>
  <c r="N74"/>
  <c r="N77"/>
  <c r="R77" s="1"/>
  <c r="T77" s="1"/>
  <c r="U77" s="1"/>
  <c r="N76"/>
  <c r="N92"/>
  <c r="N101"/>
  <c r="N96"/>
  <c r="N104"/>
  <c r="N89"/>
  <c r="Q89" s="1"/>
  <c r="N100"/>
  <c r="N84"/>
  <c r="Y50"/>
  <c r="Z50" s="1"/>
  <c r="AA50" s="1"/>
  <c r="Y95"/>
  <c r="Z95" s="1"/>
  <c r="AA95" s="1"/>
  <c r="Y57"/>
  <c r="Z57" s="1"/>
  <c r="AA57" s="1"/>
  <c r="Y55"/>
  <c r="Z55" s="1"/>
  <c r="AA55" s="1"/>
  <c r="Y89"/>
  <c r="Z89" s="1"/>
  <c r="AA89" s="1"/>
  <c r="Y93"/>
  <c r="Z93" s="1"/>
  <c r="AA93" s="1"/>
  <c r="Y96"/>
  <c r="Z96" s="1"/>
  <c r="AA96" s="1"/>
  <c r="Z101"/>
  <c r="AA101" s="1"/>
  <c r="Y52"/>
  <c r="Z52" s="1"/>
  <c r="AA52" s="1"/>
  <c r="V30"/>
  <c r="W30" s="1"/>
  <c r="V33"/>
  <c r="W33" s="1"/>
  <c r="F32" i="2"/>
  <c r="V23" i="1"/>
  <c r="V25"/>
  <c r="V24"/>
  <c r="F32" i="13"/>
  <c r="V32" i="1"/>
  <c r="V31"/>
  <c r="N37"/>
  <c r="R37" s="1"/>
  <c r="N34"/>
  <c r="N25"/>
  <c r="N67"/>
  <c r="N59"/>
  <c r="N51"/>
  <c r="N43"/>
  <c r="N35"/>
  <c r="N27"/>
  <c r="N75"/>
  <c r="N47"/>
  <c r="N31"/>
  <c r="Z99"/>
  <c r="AA99" s="1"/>
  <c r="R24"/>
  <c r="N23"/>
  <c r="R75"/>
  <c r="R59"/>
  <c r="T59" s="1"/>
  <c r="R44"/>
  <c r="R28"/>
  <c r="R34"/>
  <c r="R79"/>
  <c r="Q79"/>
  <c r="Q80"/>
  <c r="R80"/>
  <c r="Q92"/>
  <c r="R92"/>
  <c r="R60"/>
  <c r="R88"/>
  <c r="Q86"/>
  <c r="R86"/>
  <c r="R36"/>
  <c r="R30"/>
  <c r="R102"/>
  <c r="R97"/>
  <c r="Y47"/>
  <c r="Z47" s="1"/>
  <c r="AA47" s="1"/>
  <c r="Q85"/>
  <c r="R85"/>
  <c r="R67"/>
  <c r="R43"/>
  <c r="R27"/>
  <c r="Y54"/>
  <c r="Z54" s="1"/>
  <c r="AA54" s="1"/>
  <c r="Q98"/>
  <c r="R98"/>
  <c r="T98" s="1"/>
  <c r="R87"/>
  <c r="Q87"/>
  <c r="R49"/>
  <c r="R64"/>
  <c r="Y104"/>
  <c r="R71"/>
  <c r="R94"/>
  <c r="R63"/>
  <c r="R51"/>
  <c r="R104"/>
  <c r="Y100"/>
  <c r="AF96"/>
  <c r="AG96" s="1"/>
  <c r="R39"/>
  <c r="R45"/>
  <c r="R82"/>
  <c r="Y51"/>
  <c r="Z51" s="1"/>
  <c r="AA51" s="1"/>
  <c r="Y84"/>
  <c r="Z84" s="1"/>
  <c r="AA84" s="1"/>
  <c r="U86"/>
  <c r="R90"/>
  <c r="R99"/>
  <c r="R103"/>
  <c r="R95"/>
  <c r="R96"/>
  <c r="Y87"/>
  <c r="Z87" s="1"/>
  <c r="AA87" s="1"/>
  <c r="U96"/>
  <c r="AB96" s="1"/>
  <c r="N93"/>
  <c r="N78"/>
  <c r="N58"/>
  <c r="N52"/>
  <c r="N32"/>
  <c r="AF95"/>
  <c r="AG95" s="1"/>
  <c r="AF91"/>
  <c r="AG91" s="1"/>
  <c r="Z100"/>
  <c r="AA100" s="1"/>
  <c r="AF102"/>
  <c r="AG102" s="1"/>
  <c r="AF98"/>
  <c r="AG98" s="1"/>
  <c r="AF97"/>
  <c r="AG97" s="1"/>
  <c r="AF92"/>
  <c r="AG92" s="1"/>
  <c r="AF90"/>
  <c r="AG90" s="1"/>
  <c r="U95"/>
  <c r="AB95" s="1"/>
  <c r="Z104" l="1"/>
  <c r="AA104" s="1"/>
  <c r="Y102"/>
  <c r="Z102"/>
  <c r="AA102" s="1"/>
  <c r="Y94"/>
  <c r="Z94" s="1"/>
  <c r="AA94" s="1"/>
  <c r="V88"/>
  <c r="W88" s="1"/>
  <c r="V90"/>
  <c r="W90" s="1"/>
  <c r="Y60"/>
  <c r="Z60" s="1"/>
  <c r="AA60" s="1"/>
  <c r="AB60"/>
  <c r="V59"/>
  <c r="V62"/>
  <c r="W62" s="1"/>
  <c r="Y62" s="1"/>
  <c r="Z62" s="1"/>
  <c r="AA62" s="1"/>
  <c r="V42"/>
  <c r="V41"/>
  <c r="W41" s="1"/>
  <c r="Y41" s="1"/>
  <c r="V29"/>
  <c r="W29" s="1"/>
  <c r="V34"/>
  <c r="W34" s="1"/>
  <c r="AB86"/>
  <c r="AB58"/>
  <c r="V43"/>
  <c r="F32" i="4"/>
  <c r="V68" i="1"/>
  <c r="W68" s="1"/>
  <c r="V66"/>
  <c r="W66" s="1"/>
  <c r="V70"/>
  <c r="W70" s="1"/>
  <c r="F32" i="6"/>
  <c r="V67" i="1"/>
  <c r="W67" s="1"/>
  <c r="V65"/>
  <c r="W65" s="1"/>
  <c r="V69"/>
  <c r="W69" s="1"/>
  <c r="V46"/>
  <c r="W46" s="1"/>
  <c r="AB46" s="1"/>
  <c r="Y44"/>
  <c r="Z44" s="1"/>
  <c r="AA44" s="1"/>
  <c r="W24"/>
  <c r="AB24" s="1"/>
  <c r="W32"/>
  <c r="Y32" s="1"/>
  <c r="Z32" s="1"/>
  <c r="AA32" s="1"/>
  <c r="W23"/>
  <c r="AB23" s="1"/>
  <c r="W26"/>
  <c r="AB26" s="1"/>
  <c r="W59"/>
  <c r="Y59" s="1"/>
  <c r="AB28"/>
  <c r="W79"/>
  <c r="AB79" s="1"/>
  <c r="W81"/>
  <c r="Y81" s="1"/>
  <c r="Z81" s="1"/>
  <c r="AA81" s="1"/>
  <c r="W64"/>
  <c r="AB64" s="1"/>
  <c r="W63"/>
  <c r="AB63" s="1"/>
  <c r="W75"/>
  <c r="AB75" s="1"/>
  <c r="W82"/>
  <c r="AB82" s="1"/>
  <c r="W80"/>
  <c r="AB80" s="1"/>
  <c r="W74"/>
  <c r="Y74" s="1"/>
  <c r="Z74" s="1"/>
  <c r="AA74" s="1"/>
  <c r="W61"/>
  <c r="AB61" s="1"/>
  <c r="W31"/>
  <c r="AB31" s="1"/>
  <c r="W25"/>
  <c r="AB25" s="1"/>
  <c r="AB38"/>
  <c r="W77"/>
  <c r="Y77" s="1"/>
  <c r="Z77" s="1"/>
  <c r="AA77" s="1"/>
  <c r="AB77" s="1"/>
  <c r="W78"/>
  <c r="AB78" s="1"/>
  <c r="W27"/>
  <c r="AB27" s="1"/>
  <c r="W37"/>
  <c r="Y37" s="1"/>
  <c r="Z37" s="1"/>
  <c r="AA37" s="1"/>
  <c r="Y36"/>
  <c r="Z36" s="1"/>
  <c r="AA36" s="1"/>
  <c r="Y39"/>
  <c r="Z39" s="1"/>
  <c r="AA39" s="1"/>
  <c r="W40"/>
  <c r="AB40" s="1"/>
  <c r="W42"/>
  <c r="Y42" s="1"/>
  <c r="Z42" s="1"/>
  <c r="AA42" s="1"/>
  <c r="W43"/>
  <c r="Y43" s="1"/>
  <c r="Z43" s="1"/>
  <c r="AA43" s="1"/>
  <c r="W45"/>
  <c r="Y45" s="1"/>
  <c r="Z45" s="1"/>
  <c r="AA45" s="1"/>
  <c r="Z98"/>
  <c r="AA98" s="1"/>
  <c r="U98"/>
  <c r="AB98" s="1"/>
  <c r="U59"/>
  <c r="V73"/>
  <c r="V76"/>
  <c r="V72"/>
  <c r="AF104"/>
  <c r="AG104" s="1"/>
  <c r="AF99"/>
  <c r="AG99" s="1"/>
  <c r="Y33"/>
  <c r="Z33" s="1"/>
  <c r="AA33" s="1"/>
  <c r="AB33"/>
  <c r="Y71"/>
  <c r="Y30"/>
  <c r="Z30" s="1"/>
  <c r="AA30" s="1"/>
  <c r="AB30"/>
  <c r="AF100"/>
  <c r="AG100" s="1"/>
  <c r="AF94"/>
  <c r="AG94" s="1"/>
  <c r="AF85"/>
  <c r="AG85" s="1"/>
  <c r="AF87"/>
  <c r="AG87" s="1"/>
  <c r="AF88"/>
  <c r="AG88" s="1"/>
  <c r="T71"/>
  <c r="U71" s="1"/>
  <c r="AF86"/>
  <c r="AG86" s="1"/>
  <c r="AF84"/>
  <c r="AG84" s="1"/>
  <c r="AF93"/>
  <c r="AG93" s="1"/>
  <c r="AF89"/>
  <c r="AG89" s="1"/>
  <c r="AF103"/>
  <c r="AG103" s="1"/>
  <c r="Q93"/>
  <c r="R93"/>
  <c r="R58"/>
  <c r="R78"/>
  <c r="Q78"/>
  <c r="R32"/>
  <c r="R52"/>
  <c r="Y90" l="1"/>
  <c r="Z90" s="1"/>
  <c r="AA90" s="1"/>
  <c r="AB90"/>
  <c r="AB88"/>
  <c r="Y88"/>
  <c r="Z88" s="1"/>
  <c r="AA88" s="1"/>
  <c r="Y69"/>
  <c r="Z69" s="1"/>
  <c r="AA69" s="1"/>
  <c r="AB69"/>
  <c r="Y70"/>
  <c r="Z70" s="1"/>
  <c r="AA70" s="1"/>
  <c r="AB70"/>
  <c r="Y29"/>
  <c r="Z29" s="1"/>
  <c r="AA29" s="1"/>
  <c r="AB29"/>
  <c r="Y34"/>
  <c r="Z34" s="1"/>
  <c r="AA34" s="1"/>
  <c r="AB34"/>
  <c r="Y65"/>
  <c r="Z65" s="1"/>
  <c r="AA65" s="1"/>
  <c r="AB65"/>
  <c r="AB66"/>
  <c r="Y66"/>
  <c r="Z66" s="1"/>
  <c r="AA66" s="1"/>
  <c r="AB67"/>
  <c r="Y67"/>
  <c r="Z67" s="1"/>
  <c r="AA67" s="1"/>
  <c r="AB68"/>
  <c r="Y68"/>
  <c r="Z68" s="1"/>
  <c r="AA68" s="1"/>
  <c r="AB81"/>
  <c r="Y82"/>
  <c r="Z82" s="1"/>
  <c r="AA82" s="1"/>
  <c r="Y75"/>
  <c r="Z75" s="1"/>
  <c r="AA75" s="1"/>
  <c r="AB74"/>
  <c r="Y63"/>
  <c r="Z63" s="1"/>
  <c r="AA63" s="1"/>
  <c r="Y31"/>
  <c r="Z31" s="1"/>
  <c r="AA31" s="1"/>
  <c r="Y27"/>
  <c r="Z27" s="1"/>
  <c r="AA27" s="1"/>
  <c r="Y80"/>
  <c r="Z80" s="1"/>
  <c r="AA80" s="1"/>
  <c r="Y64"/>
  <c r="Z64" s="1"/>
  <c r="AA64" s="1"/>
  <c r="Y79"/>
  <c r="Z79" s="1"/>
  <c r="AA79" s="1"/>
  <c r="Y78"/>
  <c r="Z78" s="1"/>
  <c r="AA78" s="1"/>
  <c r="AB62"/>
  <c r="W76"/>
  <c r="Y76" s="1"/>
  <c r="Z76" s="1"/>
  <c r="AA76" s="1"/>
  <c r="Y26"/>
  <c r="Z26" s="1"/>
  <c r="AA26" s="1"/>
  <c r="AB32"/>
  <c r="W72"/>
  <c r="Y72" s="1"/>
  <c r="Z72" s="1"/>
  <c r="AA72" s="1"/>
  <c r="Z59"/>
  <c r="AA59" s="1"/>
  <c r="W73"/>
  <c r="AB73" s="1"/>
  <c r="Y25"/>
  <c r="Z25" s="1"/>
  <c r="AA25" s="1"/>
  <c r="Y61"/>
  <c r="Z61" s="1"/>
  <c r="AA61" s="1"/>
  <c r="Y23"/>
  <c r="Z23" s="1"/>
  <c r="AA23" s="1"/>
  <c r="Y24"/>
  <c r="Z24" s="1"/>
  <c r="AA24" s="1"/>
  <c r="Y40"/>
  <c r="Z40" s="1"/>
  <c r="AA40" s="1"/>
  <c r="AB37"/>
  <c r="AB45"/>
  <c r="AB43"/>
  <c r="AB42"/>
  <c r="Y46"/>
  <c r="Z46" s="1"/>
  <c r="AA46" s="1"/>
  <c r="AB59"/>
  <c r="Z41"/>
  <c r="AA41" s="1"/>
  <c r="AB41" s="1"/>
  <c r="Z71"/>
  <c r="AA71" s="1"/>
  <c r="AB71" s="1"/>
  <c r="AB72" l="1"/>
  <c r="Y73"/>
  <c r="Z73" s="1"/>
  <c r="AA73" s="1"/>
  <c r="AB76"/>
</calcChain>
</file>

<file path=xl/sharedStrings.xml><?xml version="1.0" encoding="utf-8"?>
<sst xmlns="http://schemas.openxmlformats.org/spreadsheetml/2006/main" count="588" uniqueCount="170">
  <si>
    <t>Audit Area</t>
  </si>
  <si>
    <t>I</t>
  </si>
  <si>
    <t>A</t>
  </si>
  <si>
    <t>S</t>
  </si>
  <si>
    <t>P</t>
  </si>
  <si>
    <t>Key</t>
  </si>
  <si>
    <t>%</t>
  </si>
  <si>
    <t>B</t>
  </si>
  <si>
    <t>C</t>
  </si>
  <si>
    <t>H</t>
  </si>
  <si>
    <t>N/A</t>
  </si>
  <si>
    <t>No</t>
  </si>
  <si>
    <t>Yes</t>
  </si>
  <si>
    <t>M</t>
  </si>
  <si>
    <t>L</t>
  </si>
  <si>
    <t>£</t>
  </si>
  <si>
    <t>T</t>
  </si>
  <si>
    <t>Total (hidden col)</t>
  </si>
  <si>
    <t xml:space="preserve">Size calc (hidden) </t>
  </si>
  <si>
    <t>Residual sample size (hidden)</t>
  </si>
  <si>
    <t>hidden</t>
  </si>
  <si>
    <t xml:space="preserve">S </t>
  </si>
  <si>
    <t xml:space="preserve">T </t>
  </si>
  <si>
    <t>#</t>
  </si>
  <si>
    <t>Existence</t>
  </si>
  <si>
    <t>Rights and Obligations</t>
  </si>
  <si>
    <t>Completeness</t>
  </si>
  <si>
    <t>Valuation and allocation</t>
  </si>
  <si>
    <t>Disclosure</t>
  </si>
  <si>
    <t>Occurrence</t>
  </si>
  <si>
    <t>Accuracy</t>
  </si>
  <si>
    <t>Cut off</t>
  </si>
  <si>
    <t>Classification</t>
  </si>
  <si>
    <t>@</t>
  </si>
  <si>
    <t>Value of population after large and key items (hidden col)</t>
  </si>
  <si>
    <t>40 *</t>
  </si>
  <si>
    <t>226-400</t>
  </si>
  <si>
    <t>101-225</t>
  </si>
  <si>
    <t>26-100</t>
  </si>
  <si>
    <t>1-25</t>
  </si>
  <si>
    <t>24+</t>
  </si>
  <si>
    <t>48+</t>
  </si>
  <si>
    <t>Ac15/3</t>
  </si>
  <si>
    <t>Ac15/4</t>
  </si>
  <si>
    <t>Ac15/5</t>
  </si>
  <si>
    <t>Ac15/6</t>
  </si>
  <si>
    <t>Ac15/7</t>
  </si>
  <si>
    <t>Ac15/8</t>
  </si>
  <si>
    <t>Ac15/9</t>
  </si>
  <si>
    <t>Ac15/10</t>
  </si>
  <si>
    <t>Ac15/11</t>
  </si>
  <si>
    <t>Ac15/12</t>
  </si>
  <si>
    <t>Ac15/13</t>
  </si>
  <si>
    <t>Ac15/14</t>
  </si>
  <si>
    <t>Ac15/15</t>
  </si>
  <si>
    <t>&gt; 401</t>
  </si>
  <si>
    <t>I,P,%</t>
  </si>
  <si>
    <t>60+</t>
  </si>
  <si>
    <t>36+</t>
  </si>
  <si>
    <t>12+</t>
  </si>
  <si>
    <t>Cross-ref. to where sample used</t>
  </si>
  <si>
    <t>T / C</t>
  </si>
  <si>
    <t>Test of Control sample size from table B (3)</t>
  </si>
  <si>
    <t>Transaction sample size from table B</t>
  </si>
  <si>
    <t>No of material / key items (hidden)</t>
  </si>
  <si>
    <t>AR</t>
  </si>
  <si>
    <t>Allows people to overtype col R</t>
  </si>
  <si>
    <t xml:space="preserve"> </t>
  </si>
  <si>
    <t>Y</t>
  </si>
  <si>
    <t>N</t>
  </si>
  <si>
    <t>Ctr RF</t>
  </si>
  <si>
    <t>AR RF</t>
  </si>
  <si>
    <t>Low</t>
  </si>
  <si>
    <t>Medium</t>
  </si>
  <si>
    <t>High</t>
  </si>
  <si>
    <t>RF (hidden)</t>
  </si>
  <si>
    <t>Total</t>
  </si>
  <si>
    <t>Do not delete these columns</t>
  </si>
  <si>
    <t>Med</t>
  </si>
  <si>
    <t>Risk factor before round up (hidden)</t>
  </si>
  <si>
    <t>**</t>
  </si>
  <si>
    <t>S**</t>
  </si>
  <si>
    <t>CU</t>
  </si>
  <si>
    <t>დამკვეთი:</t>
  </si>
  <si>
    <t>პერიოდი:</t>
  </si>
  <si>
    <t>მოამზადა:</t>
  </si>
  <si>
    <t>მიმოიხილა:</t>
  </si>
  <si>
    <t>თარიღი:</t>
  </si>
  <si>
    <t>აუდიტორული მიდგომა და შერჩევითი ერთობლიობის კალკულაცია</t>
  </si>
  <si>
    <t>ქვემოთ მოცემული ცხრილის შესავსებად, შეიყვანეთ რისკის დონე Ac10-ის მიხედვით და არსებითობის დონე როგორც Ac13-შია დასაბუთებული. სადაც რისკის სხვადასხვა დონე შეესაბამება სხვადასხვა მტკიცებულება, ცხრილი უნდა გაფართოვდეს, როგორც მითითებულია მარცხენა ზღვარზე. აუდიტორული მიდგომა უნდა შეირჩეს „Y“ ან „N“ ჩასმით/ჩაწერით, სადაც არჩეული მიდგომის მიხედვით, საჭირო არ არის შერჩევა, დარჩენილი ცხრილის ხაზი ნაცრისფრით შეღებეთ.</t>
  </si>
  <si>
    <t>სადაც ძირითადი ტესტი უნდა განხორციელდეს, დაასაბუთეთ, ჩატარდება თუ არა ასევე კონტროლის ტესტი ან დამხმარე ანალიზური პროცედურები. თითოეული სფეროსთვის, შეიტანეთ გენერალური ერთობლიობა და ნებისმიერი დიდი ან ძირითადი მუხლი შესაბამის გრაფიკში. დარჩენილი შერჩევითი ერთობლიობა ავტომატურად გამოითვლება დარჩენილი გენერალური ერთობლიობის დაყოფით (მსხვილი და ძირითადი მუხლების) არსებითობის მიხედვით და შემდგომ მისი გამრავლებით რისკ-ფაქტორზე, რომელიც დადგენილია აუდიტორული მიდგომის საშუალებით, როგორც დასაბუთებულია ქვემოთ მითითებულ დოკუმენტში.</t>
  </si>
  <si>
    <t>სადაც ტრანზაქციების ტესტი უნდა შესრულდეს, შეარჩიეთ ტრანზაქციების მიახლოებითი/ სავარაუდო რიცხვი ჩამოსაშლელი მენიუდან. ეს რიცხვი, შეტანილი რისკის დონესთან ერთად, გამოითვლის შესაბამის შერჩევით ერთობლიობას, რომელიც ასევე დაფუძნებული იქნება ქვემოთ მოცემული ცხრილის ინფორმაციაზე.</t>
  </si>
  <si>
    <t>ზოგადი</t>
  </si>
  <si>
    <t>აუდიტორული მიდგომა (Y/N)</t>
  </si>
  <si>
    <t>ძირითადი</t>
  </si>
  <si>
    <t>ტრანზაქცია</t>
  </si>
  <si>
    <t xml:space="preserve">ტრანზაქციების შერჩევითი ერთობლიობა „B“
ცხრილიდან
</t>
  </si>
  <si>
    <t>ტრანზაქციების სავარაუდო რაოდენობა</t>
  </si>
  <si>
    <t>არსებითი/ძირითადი მუხლების რაოდენობა</t>
  </si>
  <si>
    <t>იხ. აქცია</t>
  </si>
  <si>
    <t>დიდი ზომისა და ძირითადი მუხლების შემდგომ გენერალური ერთობლიობის ღირებულება</t>
  </si>
  <si>
    <t>დამხმარე ანალიზური პროცედურები #</t>
  </si>
  <si>
    <t>კონტროლის ტესტი  # (2) @</t>
  </si>
  <si>
    <t>დარჩენილი შერჩევითი ერთობ-ლიობა</t>
  </si>
  <si>
    <t>რისკ-ფაქტორი (როგროც ქვემოთ არის მითი-თებული)</t>
  </si>
  <si>
    <t>აუდიტორული მტკიცება (1) (განავრცეთ, თუ სხვადასხვა რისკი ეხება სხვადასხვა მტკიცებას)</t>
  </si>
  <si>
    <t>რისკი  Ac10-ის მიხედვით</t>
  </si>
  <si>
    <t>არამატერიალური აქტივები</t>
  </si>
  <si>
    <t>ყველა</t>
  </si>
  <si>
    <t>ძირითადი საშუალებები</t>
  </si>
  <si>
    <t>ინვესტიციები</t>
  </si>
  <si>
    <t>მარაგი</t>
  </si>
  <si>
    <t>,არაგი</t>
  </si>
  <si>
    <t>სავაჭრო დებიტორული დავალიანება</t>
  </si>
  <si>
    <t>ბანკი და სალარო</t>
  </si>
  <si>
    <t>კრედიტორული</t>
  </si>
  <si>
    <t>დავალიანება</t>
  </si>
  <si>
    <t>სავაჭრო კრედიტორული დავალიანება</t>
  </si>
  <si>
    <t>ყველა სხვა კრედიტორული დავალიანება</t>
  </si>
  <si>
    <t>ანარიცხები</t>
  </si>
  <si>
    <r>
      <t>ყველა სხვა დებიტორული მოთხოვნები</t>
    </r>
    <r>
      <rPr>
        <b/>
        <i/>
        <sz val="10"/>
        <rFont val="Sylfaen"/>
        <family val="1"/>
      </rPr>
      <t>/</t>
    </r>
    <r>
      <rPr>
        <b/>
        <sz val="10"/>
        <rFont val="Sylfaen"/>
        <family val="1"/>
      </rPr>
      <t>დავ ალიანება</t>
    </r>
  </si>
  <si>
    <t>ამონაგები</t>
  </si>
  <si>
    <t>ხარჯები</t>
  </si>
  <si>
    <t>ხელფასები</t>
  </si>
  <si>
    <t>არსებითობა</t>
  </si>
  <si>
    <t>(1) რისკის შეფასება უნდა მოხდეს თითოეული სფეროსთვის მტკიცების დონეზე. იმ შემთხვევაში, თუ სფეროსთვის ყველა მტკიცებას აქვს ერთი და იგივე რისკი, გამოიყენეთ „ყველა“ ხაზი/რიგი. თუმცა, თუ არსებობს რისკების სხვადასხვა დონე, მაშინ სხვადასხვა მტკიცების ხაზები/რიგები უნდა გაფართოვდეს თითოეულ სფეროში, საჭიროებისამებრ. ტესტირების ეტაპზე ძირითადი მტკიცებები არის არსებობა, სისრულე, სიზუსტე, ტრანზაქციების დროში გამიჯვნა და კლასიფიკაცია, ასევე არსებობა, უფლებები და ვალდებულებები, სისრულე, შეფასება და ნაშთების მიკუთვნება და გასაჯაროება.</t>
  </si>
  <si>
    <t>(2) თუ ხდება კონტროლის ტესტირება, მაშინ არაკრიტიკული კონტროლის ეფექტურობა უნდა შემოწმდეს სულ მცირე სამ წელიწადში ერთხელ, რათა დავრწმუნდეთ, რომ იგი ეფექტურია, ყველა კრიტიკული კონტროლი ყოველწლიურად უნდა შემოწმდეს. გამჭოლი ტესტები ყოველწლიურად უნდა ჩატარდეს, რათა დავრწმუნდეთ, რომ კონტროლი არ შეცვლილა.</t>
  </si>
  <si>
    <t>(3) კონტროლის შემოწმება, ჩვეულებრივ, მხოლოდ მაშინ არის ჯეროვანი, როდესაც იგი მოსალოდნელია, რომ ეფექტურია, ამიტომ დაბალი რისკის შერჩევის ზომა უნდა იქნეს გამოყენებული.</t>
  </si>
  <si>
    <t>ცხრილი</t>
  </si>
  <si>
    <t>ბალანსი</t>
  </si>
  <si>
    <t>აუდიტორული მიდგომა</t>
  </si>
  <si>
    <t>რისკის დონე</t>
  </si>
  <si>
    <t>აუდიტორული მტკიცებულების მოპოვების/               მიღების მეთოდი</t>
  </si>
  <si>
    <t>გენერალური ერთობლიობა</t>
  </si>
  <si>
    <t>ზომა</t>
  </si>
  <si>
    <t>მოგება/ზარალი</t>
  </si>
  <si>
    <t>რისკ-ფაქტორი</t>
  </si>
  <si>
    <t>მიდგომა</t>
  </si>
  <si>
    <t>კონტ-როლი</t>
  </si>
  <si>
    <t>შერჩევითი ერთობლიობა**</t>
  </si>
  <si>
    <t>სამუშაო არსებითობაზე ნაკლები</t>
  </si>
  <si>
    <t>მტკიცებულება მთლიანობაში (ფართო ანალიზური პროცედურები)</t>
  </si>
  <si>
    <t>100% ტესტი</t>
  </si>
  <si>
    <t>ძირითადი შერჩევა</t>
  </si>
  <si>
    <t>ტრანზაქციის ტესტი</t>
  </si>
  <si>
    <t>თუ „დიახ“ იქნება ჩაწერილი B ან C სვეტში, ამ შეთხვევაში, შესაბამისი ტესტი უნდა ჩატარდეს და ამ რეაგირების ნამდვილობა შემოწმდეს საველე სამუშაოების დასრულების შემდეგ, ასევე ჯვარედინად მითითებულ უნდა იქნეს დამხმარე სამუშაო დოკუმენტებში.</t>
  </si>
  <si>
    <t>ამ სვეტში მხოლოდ „დიახ“  ჩანაწერის  ჩაწერა  არის  შესაძლებელი,  თუ  კონტროლის ტესტი ჩატარდა და იგი ეფექტურია. თუ კონტროლი არაეფექტურია, ამ სვეტში „არა“ უნდა ჩაიწეროს. დაგეგმვის ეტაპზე ამ სვეტში შეიძლება ჩაიწეროს „დიახ“, თუ აპირებთ კონტროლის ტესტის ჩატარებას.</t>
  </si>
  <si>
    <t>კონტროლის ტესტი</t>
  </si>
  <si>
    <t>ძირითადი პროცედურების შესრულებისას, ნარჩენი/დარჩენილი გენერალური ერთობლიობიდან შერჩეული მუხლების რაოდენობა (ყველა "დიდი"/"ძირითადი" მუხლების ტესტირების შემდეგ)  შეიძლება გასცდეს ტრანზაქციების/კონტროლის ტესტირების აღნიშნულ დონეს.</t>
  </si>
  <si>
    <t>არამატერიალური გრძელვადიანი აქტივები და გუდვილი</t>
  </si>
  <si>
    <t>ღირებულება ფინანსური ანგარიშგებების მიხედვით</t>
  </si>
  <si>
    <t>ნაკლები</t>
  </si>
  <si>
    <t>დიდი   ზომის   მუხლები (შეიტანეთ   ყველა   მუხლი,   რომელიც   სამუშაო არასებითობაზე მეტია)</t>
  </si>
  <si>
    <t>დასახელება</t>
  </si>
  <si>
    <t>ნაშთი</t>
  </si>
  <si>
    <t>მიზეზი</t>
  </si>
  <si>
    <t>ძირითადი მუხლები</t>
  </si>
  <si>
    <t>აღწერა</t>
  </si>
  <si>
    <t>დიდი ზომისა და ძირითადი მუხლები მთლიანად</t>
  </si>
  <si>
    <t>გენერალური ერთობლიობა დიდი ზომისა და ძირითადი მუხლების შემდეგ</t>
  </si>
  <si>
    <t>ძირითადი საშუალებები (მათ შორის საინვესტიციო ქონება)</t>
  </si>
  <si>
    <t>დიდი ზომის მუხლები (შეიტანეთ ყველა მუხლი, რომელიც სამუშაო არასებითობაზე მეტია)</t>
  </si>
  <si>
    <t>გენერალური   ერთობლიობა   დიდი   ზომისა   და ძირითადი მუხლების შემდეგ</t>
  </si>
  <si>
    <t>ინვესტიციები (გარდა საინვესტიციო ქონებისა)</t>
  </si>
  <si>
    <t>ე</t>
  </si>
  <si>
    <t>სავაჭრო დებიტორული დავალიანებები</t>
  </si>
  <si>
    <r>
      <t xml:space="preserve">დიდი ზომის მუხლები </t>
    </r>
    <r>
      <rPr>
        <b/>
        <sz val="11"/>
        <rFont val="Times New Roman"/>
        <family val="1"/>
      </rPr>
      <t>(</t>
    </r>
    <r>
      <rPr>
        <b/>
        <sz val="11"/>
        <rFont val="Sylfaen"/>
        <family val="1"/>
      </rPr>
      <t>შეიტანეთ ყველა მუხლი</t>
    </r>
    <r>
      <rPr>
        <b/>
        <sz val="11"/>
        <rFont val="Times New Roman"/>
        <family val="1"/>
      </rPr>
      <t xml:space="preserve">, </t>
    </r>
    <r>
      <rPr>
        <b/>
        <sz val="11"/>
        <rFont val="Sylfaen"/>
        <family val="1"/>
      </rPr>
      <t>რომელიც სამუშაო არასებითობაზე მეტია</t>
    </r>
    <r>
      <rPr>
        <b/>
        <sz val="11"/>
        <rFont val="Times New Roman"/>
        <family val="1"/>
      </rPr>
      <t>)</t>
    </r>
  </si>
  <si>
    <t>სხვა დებიტორული დავალიანებები</t>
  </si>
  <si>
    <t>სხვა კრედიტორული დავალიანებები</t>
  </si>
  <si>
    <t>ანარიცხები/რეზერვი</t>
  </si>
</sst>
</file>

<file path=xl/styles.xml><?xml version="1.0" encoding="utf-8"?>
<styleSheet xmlns="http://schemas.openxmlformats.org/spreadsheetml/2006/main">
  <numFmts count="6">
    <numFmt numFmtId="164" formatCode="_-* #,##0.00_-;\-* #,##0.00_-;_-* &quot;-&quot;??_-;_-@_-"/>
    <numFmt numFmtId="165" formatCode="_(* #,##0.00_);_(* \(#,##0.00\);_(* &quot;-&quot;??_);_(@_)"/>
    <numFmt numFmtId="166" formatCode="#,##0;[Red]#,##0"/>
    <numFmt numFmtId="167" formatCode="_(* #,##0.0_);_(* \(#,##0.0\);_(* &quot;-&quot;??_);_(@_)"/>
    <numFmt numFmtId="168" formatCode="_(* #,##0_);_(* \(#,##0\);_(* &quot;-&quot;??_);_(@_)"/>
    <numFmt numFmtId="169" formatCode="_(* #,##0.000_);_(* \(#,##0.000\);_(* &quot;-&quot;??_);_(@_)"/>
  </numFmts>
  <fonts count="26">
    <font>
      <sz val="10"/>
      <name val="Arial"/>
    </font>
    <font>
      <sz val="10"/>
      <name val="Arial"/>
      <family val="2"/>
    </font>
    <font>
      <sz val="10"/>
      <name val="Times New Roman"/>
      <family val="1"/>
    </font>
    <font>
      <sz val="12"/>
      <name val="Times New Roman"/>
      <family val="1"/>
    </font>
    <font>
      <u/>
      <sz val="12"/>
      <name val="Times New Roman"/>
      <family val="1"/>
    </font>
    <font>
      <b/>
      <sz val="12"/>
      <name val="Times New Roman"/>
      <family val="1"/>
    </font>
    <font>
      <b/>
      <u/>
      <sz val="12"/>
      <name val="Times New Roman"/>
      <family val="1"/>
    </font>
    <font>
      <u/>
      <sz val="10"/>
      <name val="Times New Roman"/>
      <family val="1"/>
    </font>
    <font>
      <b/>
      <sz val="12"/>
      <name val="Arial"/>
      <family val="2"/>
    </font>
    <font>
      <u/>
      <sz val="10"/>
      <color indexed="12"/>
      <name val="Arial"/>
      <family val="2"/>
    </font>
    <font>
      <sz val="12"/>
      <name val="Arial"/>
      <family val="2"/>
    </font>
    <font>
      <b/>
      <sz val="14"/>
      <name val="Times New Roman"/>
      <family val="1"/>
    </font>
    <font>
      <sz val="10"/>
      <name val="Arial"/>
      <family val="2"/>
    </font>
    <font>
      <sz val="11"/>
      <name val="Times New Roman"/>
      <family val="1"/>
    </font>
    <font>
      <sz val="12"/>
      <color theme="0" tint="-0.499984740745262"/>
      <name val="Times New Roman"/>
      <family val="1"/>
    </font>
    <font>
      <sz val="12"/>
      <color theme="0"/>
      <name val="Times New Roman"/>
      <family val="1"/>
    </font>
    <font>
      <b/>
      <sz val="11"/>
      <name val="Arial"/>
      <family val="2"/>
    </font>
    <font>
      <i/>
      <sz val="9"/>
      <name val="Times New Roman"/>
      <family val="1"/>
    </font>
    <font>
      <sz val="8"/>
      <name val="Times New Roman"/>
      <family val="1"/>
    </font>
    <font>
      <sz val="8"/>
      <name val="Arial"/>
      <family val="2"/>
    </font>
    <font>
      <b/>
      <sz val="10"/>
      <name val="Times New Roman"/>
      <family val="1"/>
    </font>
    <font>
      <b/>
      <sz val="10"/>
      <name val="Sylfaen"/>
      <family val="1"/>
    </font>
    <font>
      <b/>
      <i/>
      <sz val="10"/>
      <name val="Sylfaen"/>
      <family val="1"/>
    </font>
    <font>
      <sz val="10"/>
      <name val="Sylfaen"/>
      <family val="1"/>
    </font>
    <font>
      <b/>
      <sz val="11"/>
      <name val="Sylfaen"/>
      <family val="1"/>
    </font>
    <font>
      <b/>
      <sz val="11"/>
      <name val="Times New Roman"/>
      <family val="1"/>
    </font>
  </fonts>
  <fills count="8">
    <fill>
      <patternFill patternType="none"/>
    </fill>
    <fill>
      <patternFill patternType="gray125"/>
    </fill>
    <fill>
      <patternFill patternType="solid">
        <fgColor indexed="22"/>
        <bgColor indexed="64"/>
      </patternFill>
    </fill>
    <fill>
      <patternFill patternType="solid">
        <fgColor indexed="23"/>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165" fontId="1" fillId="0" borderId="0" applyFont="0" applyFill="0" applyBorder="0" applyAlignment="0" applyProtection="0"/>
    <xf numFmtId="0" fontId="9" fillId="0" borderId="0" applyNumberFormat="0" applyFill="0" applyBorder="0" applyAlignment="0" applyProtection="0">
      <alignment vertical="top"/>
      <protection locked="0"/>
    </xf>
  </cellStyleXfs>
  <cellXfs count="353">
    <xf numFmtId="0" fontId="0" fillId="0" borderId="0" xfId="0"/>
    <xf numFmtId="0" fontId="3" fillId="0" borderId="0" xfId="0" applyFont="1"/>
    <xf numFmtId="0" fontId="5" fillId="0" borderId="0" xfId="0" applyFont="1"/>
    <xf numFmtId="166" fontId="3" fillId="0" borderId="0" xfId="0" applyNumberFormat="1" applyFont="1"/>
    <xf numFmtId="166" fontId="3" fillId="0" borderId="3" xfId="0" applyNumberFormat="1" applyFont="1" applyBorder="1"/>
    <xf numFmtId="0" fontId="6" fillId="0" borderId="0" xfId="0" applyFont="1"/>
    <xf numFmtId="166" fontId="3" fillId="0" borderId="6" xfId="0" applyNumberFormat="1" applyFont="1" applyBorder="1"/>
    <xf numFmtId="166" fontId="4" fillId="0" borderId="0" xfId="0" applyNumberFormat="1" applyFont="1" applyAlignment="1">
      <alignment horizontal="center"/>
    </xf>
    <xf numFmtId="166" fontId="3" fillId="0" borderId="0" xfId="0" applyNumberFormat="1" applyFont="1" applyAlignment="1">
      <alignment horizontal="center"/>
    </xf>
    <xf numFmtId="166" fontId="4" fillId="0" borderId="0" xfId="0" applyNumberFormat="1" applyFont="1"/>
    <xf numFmtId="0" fontId="3" fillId="0" borderId="2" xfId="0" applyFont="1" applyBorder="1"/>
    <xf numFmtId="0" fontId="3" fillId="0" borderId="1" xfId="0" applyFont="1" applyBorder="1"/>
    <xf numFmtId="166" fontId="3" fillId="0" borderId="0" xfId="0" applyNumberFormat="1" applyFont="1" applyBorder="1"/>
    <xf numFmtId="0" fontId="3" fillId="0" borderId="8" xfId="0" applyFont="1" applyBorder="1"/>
    <xf numFmtId="0" fontId="3" fillId="0" borderId="11" xfId="0" applyFont="1" applyBorder="1"/>
    <xf numFmtId="0" fontId="3" fillId="0" borderId="10" xfId="0" applyFont="1" applyBorder="1"/>
    <xf numFmtId="0" fontId="3" fillId="0" borderId="7" xfId="0" applyFont="1" applyBorder="1"/>
    <xf numFmtId="0" fontId="3" fillId="0" borderId="0" xfId="0" applyFont="1" applyAlignment="1"/>
    <xf numFmtId="0" fontId="2" fillId="2" borderId="11" xfId="2" applyFont="1" applyFill="1" applyBorder="1" applyAlignment="1" applyProtection="1">
      <alignment horizontal="center"/>
    </xf>
    <xf numFmtId="0" fontId="3" fillId="5" borderId="7" xfId="0" applyFont="1" applyFill="1" applyBorder="1" applyAlignment="1" applyProtection="1">
      <alignment horizontal="center"/>
    </xf>
    <xf numFmtId="0" fontId="3" fillId="5" borderId="2" xfId="0" applyFont="1" applyFill="1" applyBorder="1" applyAlignment="1" applyProtection="1">
      <alignment horizontal="center"/>
    </xf>
    <xf numFmtId="0" fontId="3" fillId="5" borderId="9" xfId="0" applyFont="1" applyFill="1" applyBorder="1" applyAlignment="1" applyProtection="1">
      <alignment horizontal="center"/>
    </xf>
    <xf numFmtId="0" fontId="3" fillId="5" borderId="5" xfId="0" applyFont="1" applyFill="1" applyBorder="1" applyProtection="1"/>
    <xf numFmtId="0" fontId="3" fillId="5" borderId="9" xfId="0" applyFont="1" applyFill="1" applyBorder="1" applyProtection="1"/>
    <xf numFmtId="0" fontId="13" fillId="5" borderId="3" xfId="0" applyFont="1" applyFill="1" applyBorder="1" applyAlignment="1" applyProtection="1">
      <alignment horizontal="center"/>
    </xf>
    <xf numFmtId="0" fontId="13" fillId="5" borderId="19" xfId="0" applyFont="1" applyFill="1" applyBorder="1" applyAlignment="1" applyProtection="1">
      <alignment horizontal="center"/>
    </xf>
    <xf numFmtId="0" fontId="13" fillId="5" borderId="2" xfId="0" applyFont="1" applyFill="1" applyBorder="1" applyAlignment="1" applyProtection="1">
      <alignment horizontal="center"/>
    </xf>
    <xf numFmtId="0" fontId="13" fillId="5" borderId="9" xfId="0" applyFont="1" applyFill="1" applyBorder="1" applyAlignment="1" applyProtection="1">
      <alignment horizontal="center"/>
    </xf>
    <xf numFmtId="9" fontId="3" fillId="5" borderId="2" xfId="0" applyNumberFormat="1" applyFont="1" applyFill="1" applyBorder="1" applyAlignment="1" applyProtection="1">
      <alignment horizontal="center"/>
    </xf>
    <xf numFmtId="9" fontId="3" fillId="5" borderId="9" xfId="0" applyNumberFormat="1" applyFont="1" applyFill="1" applyBorder="1" applyAlignment="1" applyProtection="1">
      <alignment horizontal="center"/>
    </xf>
    <xf numFmtId="9" fontId="3" fillId="5" borderId="2" xfId="0" applyNumberFormat="1" applyFont="1" applyFill="1" applyBorder="1" applyAlignment="1" applyProtection="1">
      <alignment horizontal="center" wrapText="1"/>
    </xf>
    <xf numFmtId="9" fontId="3" fillId="5" borderId="9" xfId="0" applyNumberFormat="1" applyFont="1" applyFill="1" applyBorder="1" applyAlignment="1" applyProtection="1">
      <alignment horizontal="center" wrapText="1"/>
    </xf>
    <xf numFmtId="0" fontId="3" fillId="5" borderId="3" xfId="0" applyFont="1" applyFill="1" applyBorder="1" applyAlignment="1" applyProtection="1">
      <alignment horizontal="center"/>
    </xf>
    <xf numFmtId="0" fontId="3" fillId="5" borderId="19" xfId="0" applyFont="1" applyFill="1" applyBorder="1" applyAlignment="1" applyProtection="1">
      <alignment horizontal="center"/>
    </xf>
    <xf numFmtId="0" fontId="3" fillId="5" borderId="2" xfId="0" applyFont="1" applyFill="1" applyBorder="1" applyAlignment="1" applyProtection="1">
      <alignment horizontal="center" wrapText="1"/>
    </xf>
    <xf numFmtId="0" fontId="2" fillId="5" borderId="2" xfId="0" applyFont="1" applyFill="1" applyBorder="1" applyAlignment="1" applyProtection="1">
      <alignment horizontal="center" wrapText="1"/>
    </xf>
    <xf numFmtId="0" fontId="3" fillId="5" borderId="0" xfId="0" applyFont="1" applyFill="1" applyProtection="1"/>
    <xf numFmtId="0" fontId="3" fillId="5" borderId="9" xfId="0" applyFont="1" applyFill="1" applyBorder="1" applyAlignment="1" applyProtection="1">
      <alignment horizontal="center" wrapText="1"/>
    </xf>
    <xf numFmtId="0" fontId="2" fillId="5" borderId="9" xfId="0" applyFont="1" applyFill="1" applyBorder="1" applyAlignment="1" applyProtection="1">
      <alignment horizontal="center" wrapText="1"/>
    </xf>
    <xf numFmtId="169" fontId="3" fillId="5" borderId="3" xfId="1" applyNumberFormat="1" applyFont="1" applyFill="1" applyBorder="1" applyProtection="1"/>
    <xf numFmtId="167" fontId="3" fillId="5" borderId="3" xfId="1" applyNumberFormat="1" applyFont="1" applyFill="1" applyBorder="1" applyProtection="1"/>
    <xf numFmtId="167" fontId="3" fillId="5" borderId="19" xfId="1" applyNumberFormat="1" applyFont="1" applyFill="1" applyBorder="1" applyProtection="1"/>
    <xf numFmtId="167" fontId="3" fillId="5" borderId="2" xfId="1" applyNumberFormat="1" applyFont="1" applyFill="1" applyBorder="1" applyProtection="1"/>
    <xf numFmtId="167" fontId="3" fillId="5" borderId="9" xfId="1" applyNumberFormat="1" applyFont="1" applyFill="1" applyBorder="1" applyProtection="1"/>
    <xf numFmtId="0" fontId="3" fillId="5" borderId="3" xfId="0" applyFont="1" applyFill="1" applyBorder="1" applyProtection="1"/>
    <xf numFmtId="0" fontId="3" fillId="5" borderId="20" xfId="0" applyFont="1" applyFill="1" applyBorder="1" applyProtection="1"/>
    <xf numFmtId="3" fontId="3" fillId="5" borderId="2" xfId="0" applyNumberFormat="1" applyFont="1" applyFill="1" applyBorder="1" applyProtection="1"/>
    <xf numFmtId="3" fontId="3" fillId="5" borderId="3" xfId="0" applyNumberFormat="1" applyFont="1" applyFill="1" applyBorder="1" applyProtection="1"/>
    <xf numFmtId="3" fontId="3" fillId="5" borderId="19" xfId="0" applyNumberFormat="1" applyFont="1" applyFill="1" applyBorder="1" applyProtection="1"/>
    <xf numFmtId="3" fontId="3" fillId="5" borderId="1" xfId="0" applyNumberFormat="1" applyFont="1" applyFill="1" applyBorder="1" applyProtection="1"/>
    <xf numFmtId="3" fontId="3" fillId="5" borderId="13" xfId="0" applyNumberFormat="1" applyFont="1" applyFill="1" applyBorder="1" applyProtection="1"/>
    <xf numFmtId="3" fontId="3" fillId="5" borderId="9" xfId="0" applyNumberFormat="1" applyFont="1" applyFill="1" applyBorder="1" applyProtection="1"/>
    <xf numFmtId="0" fontId="3" fillId="5" borderId="2" xfId="0" applyFont="1" applyFill="1" applyBorder="1" applyProtection="1"/>
    <xf numFmtId="0" fontId="0" fillId="5" borderId="9" xfId="0" applyFill="1" applyBorder="1" applyAlignment="1" applyProtection="1">
      <alignment horizontal="center" wrapText="1"/>
    </xf>
    <xf numFmtId="165" fontId="3" fillId="5" borderId="3" xfId="1" quotePrefix="1" applyFont="1" applyFill="1" applyBorder="1" applyAlignment="1" applyProtection="1">
      <alignment horizontal="right"/>
    </xf>
    <xf numFmtId="164" fontId="3" fillId="5" borderId="3" xfId="0" applyNumberFormat="1" applyFont="1" applyFill="1" applyBorder="1" applyProtection="1"/>
    <xf numFmtId="165" fontId="3" fillId="5" borderId="19" xfId="1" quotePrefix="1" applyFont="1" applyFill="1" applyBorder="1" applyAlignment="1" applyProtection="1">
      <alignment horizontal="right"/>
    </xf>
    <xf numFmtId="164" fontId="3" fillId="5" borderId="19" xfId="0" applyNumberFormat="1" applyFont="1" applyFill="1" applyBorder="1" applyProtection="1"/>
    <xf numFmtId="165" fontId="3" fillId="5" borderId="2" xfId="1" quotePrefix="1" applyFont="1" applyFill="1" applyBorder="1" applyAlignment="1" applyProtection="1">
      <alignment horizontal="right"/>
    </xf>
    <xf numFmtId="164" fontId="3" fillId="5" borderId="2" xfId="0" applyNumberFormat="1" applyFont="1" applyFill="1" applyBorder="1" applyProtection="1"/>
    <xf numFmtId="165" fontId="3" fillId="5" borderId="9" xfId="1" quotePrefix="1" applyFont="1" applyFill="1" applyBorder="1" applyAlignment="1" applyProtection="1">
      <alignment horizontal="right"/>
    </xf>
    <xf numFmtId="164" fontId="3" fillId="5" borderId="9" xfId="0" applyNumberFormat="1" applyFont="1" applyFill="1" applyBorder="1" applyProtection="1"/>
    <xf numFmtId="0" fontId="3" fillId="5" borderId="0" xfId="0" applyFont="1" applyFill="1" applyBorder="1" applyAlignment="1" applyProtection="1">
      <alignment horizontal="center" wrapText="1"/>
    </xf>
    <xf numFmtId="168" fontId="3" fillId="5" borderId="12" xfId="1" applyNumberFormat="1" applyFont="1" applyFill="1" applyBorder="1" applyProtection="1"/>
    <xf numFmtId="168" fontId="3" fillId="5" borderId="21" xfId="1" applyNumberFormat="1" applyFont="1" applyFill="1" applyBorder="1" applyProtection="1"/>
    <xf numFmtId="168" fontId="3" fillId="5" borderId="2" xfId="1" applyNumberFormat="1" applyFont="1" applyFill="1" applyBorder="1" applyProtection="1"/>
    <xf numFmtId="168" fontId="3" fillId="5" borderId="3" xfId="1" applyNumberFormat="1" applyFont="1" applyFill="1" applyBorder="1" applyProtection="1"/>
    <xf numFmtId="168" fontId="3" fillId="5" borderId="19" xfId="1" applyNumberFormat="1" applyFont="1" applyFill="1" applyBorder="1" applyProtection="1"/>
    <xf numFmtId="168" fontId="3" fillId="5" borderId="9" xfId="1" applyNumberFormat="1" applyFont="1" applyFill="1" applyBorder="1" applyProtection="1"/>
    <xf numFmtId="168" fontId="3" fillId="5" borderId="13" xfId="1" applyNumberFormat="1" applyFont="1" applyFill="1" applyBorder="1" applyProtection="1"/>
    <xf numFmtId="168" fontId="3" fillId="5" borderId="1" xfId="1" applyNumberFormat="1" applyFont="1" applyFill="1" applyBorder="1" applyProtection="1"/>
    <xf numFmtId="0" fontId="3" fillId="5" borderId="14" xfId="0" applyFont="1" applyFill="1" applyBorder="1" applyProtection="1"/>
    <xf numFmtId="0" fontId="0" fillId="7" borderId="0" xfId="0" applyFill="1" applyProtection="1"/>
    <xf numFmtId="0" fontId="3" fillId="7" borderId="3" xfId="0" applyFont="1" applyFill="1" applyBorder="1" applyAlignment="1" applyProtection="1">
      <alignment horizontal="center"/>
    </xf>
    <xf numFmtId="0" fontId="3" fillId="7" borderId="0" xfId="0" applyFont="1" applyFill="1" applyBorder="1" applyAlignment="1" applyProtection="1">
      <alignment horizontal="center"/>
    </xf>
    <xf numFmtId="0" fontId="2" fillId="7" borderId="0" xfId="0" applyFont="1" applyFill="1" applyAlignment="1" applyProtection="1">
      <alignment horizontal="center"/>
    </xf>
    <xf numFmtId="0" fontId="3" fillId="7" borderId="0" xfId="0" applyFont="1" applyFill="1" applyProtection="1"/>
    <xf numFmtId="0" fontId="12" fillId="7" borderId="0" xfId="0" applyFont="1" applyFill="1" applyProtection="1"/>
    <xf numFmtId="0" fontId="8" fillId="7" borderId="0" xfId="0" applyFont="1" applyFill="1" applyProtection="1"/>
    <xf numFmtId="17" fontId="3" fillId="7" borderId="3" xfId="0" quotePrefix="1" applyNumberFormat="1" applyFont="1" applyFill="1" applyBorder="1" applyAlignment="1" applyProtection="1">
      <alignment horizontal="center"/>
    </xf>
    <xf numFmtId="17" fontId="3" fillId="7" borderId="0" xfId="0" quotePrefix="1" applyNumberFormat="1" applyFont="1" applyFill="1" applyBorder="1" applyAlignment="1" applyProtection="1">
      <alignment horizontal="center"/>
    </xf>
    <xf numFmtId="168" fontId="3" fillId="7" borderId="14" xfId="1" applyNumberFormat="1" applyFont="1" applyFill="1" applyBorder="1" applyProtection="1"/>
    <xf numFmtId="168" fontId="3" fillId="7" borderId="3" xfId="1" applyNumberFormat="1" applyFont="1" applyFill="1" applyBorder="1" applyProtection="1"/>
    <xf numFmtId="0" fontId="3" fillId="7" borderId="0" xfId="0" applyFont="1" applyFill="1" applyBorder="1" applyProtection="1"/>
    <xf numFmtId="0" fontId="3" fillId="7" borderId="15" xfId="0" applyFont="1" applyFill="1" applyBorder="1" applyProtection="1"/>
    <xf numFmtId="0" fontId="2" fillId="5" borderId="1" xfId="0" applyFont="1" applyFill="1" applyBorder="1" applyAlignment="1" applyProtection="1">
      <alignment horizontal="center" wrapText="1"/>
    </xf>
    <xf numFmtId="167" fontId="3" fillId="0" borderId="5" xfId="1" applyNumberFormat="1" applyFont="1" applyFill="1" applyBorder="1" applyProtection="1"/>
    <xf numFmtId="0" fontId="2" fillId="0" borderId="0" xfId="0" applyFont="1" applyProtection="1"/>
    <xf numFmtId="0" fontId="2" fillId="5" borderId="0" xfId="0" applyFont="1" applyFill="1" applyProtection="1"/>
    <xf numFmtId="0" fontId="0" fillId="5" borderId="0" xfId="0" applyFill="1" applyProtection="1"/>
    <xf numFmtId="0" fontId="0" fillId="0" borderId="0" xfId="0" applyProtection="1"/>
    <xf numFmtId="0" fontId="0" fillId="0" borderId="0" xfId="0" applyFill="1" applyProtection="1"/>
    <xf numFmtId="0" fontId="3" fillId="0" borderId="7" xfId="0" applyFont="1" applyBorder="1" applyAlignment="1" applyProtection="1">
      <alignment horizontal="left" vertical="top"/>
    </xf>
    <xf numFmtId="0" fontId="3" fillId="5" borderId="17" xfId="0" applyFont="1" applyFill="1" applyBorder="1" applyProtection="1"/>
    <xf numFmtId="0" fontId="3" fillId="0" borderId="17" xfId="0" applyFont="1" applyBorder="1" applyProtection="1"/>
    <xf numFmtId="0" fontId="3" fillId="0" borderId="8" xfId="0" applyFont="1" applyBorder="1" applyProtection="1"/>
    <xf numFmtId="0" fontId="3" fillId="5" borderId="17" xfId="0" applyFont="1" applyFill="1" applyBorder="1" applyAlignment="1" applyProtection="1">
      <alignment horizontal="left" vertical="top"/>
    </xf>
    <xf numFmtId="0" fontId="3" fillId="0" borderId="8" xfId="0" applyFont="1" applyBorder="1" applyAlignment="1" applyProtection="1">
      <alignment horizontal="left" vertical="top"/>
    </xf>
    <xf numFmtId="0" fontId="3" fillId="0" borderId="0" xfId="0" applyFont="1" applyProtection="1"/>
    <xf numFmtId="0" fontId="5" fillId="0" borderId="9" xfId="0" applyFont="1" applyBorder="1" applyProtection="1"/>
    <xf numFmtId="0" fontId="5" fillId="5" borderId="9" xfId="0" applyFont="1" applyFill="1" applyBorder="1" applyProtection="1"/>
    <xf numFmtId="0" fontId="6" fillId="0" borderId="9" xfId="0" applyFont="1" applyBorder="1" applyProtection="1"/>
    <xf numFmtId="0" fontId="7" fillId="5" borderId="9" xfId="0" applyFont="1" applyFill="1" applyBorder="1" applyAlignment="1" applyProtection="1">
      <alignment horizontal="center"/>
    </xf>
    <xf numFmtId="0" fontId="7" fillId="0" borderId="9" xfId="0" applyFont="1" applyBorder="1" applyAlignment="1" applyProtection="1">
      <alignment horizontal="center"/>
    </xf>
    <xf numFmtId="0" fontId="2" fillId="0" borderId="10" xfId="0" applyFont="1" applyBorder="1" applyProtection="1"/>
    <xf numFmtId="0" fontId="3" fillId="0" borderId="9" xfId="0" applyFont="1" applyBorder="1" applyProtection="1"/>
    <xf numFmtId="0" fontId="3" fillId="0" borderId="11" xfId="0" applyFont="1" applyBorder="1" applyProtection="1"/>
    <xf numFmtId="0" fontId="2" fillId="5" borderId="9" xfId="0" applyFont="1" applyFill="1" applyBorder="1" applyProtection="1"/>
    <xf numFmtId="0" fontId="2" fillId="0" borderId="11" xfId="0" applyFont="1" applyBorder="1" applyProtection="1"/>
    <xf numFmtId="0" fontId="5" fillId="0" borderId="0" xfId="0" applyFont="1" applyProtection="1"/>
    <xf numFmtId="0" fontId="5" fillId="5" borderId="0" xfId="0" applyFont="1" applyFill="1" applyProtection="1"/>
    <xf numFmtId="0" fontId="2" fillId="5" borderId="0" xfId="0" applyFont="1" applyFill="1" applyAlignment="1" applyProtection="1">
      <alignment horizontal="center"/>
    </xf>
    <xf numFmtId="0" fontId="2" fillId="0" borderId="0" xfId="0" applyFont="1" applyAlignment="1" applyProtection="1">
      <alignment horizontal="center"/>
    </xf>
    <xf numFmtId="0" fontId="2" fillId="5" borderId="9" xfId="0" applyFont="1" applyFill="1" applyBorder="1" applyAlignment="1" applyProtection="1">
      <alignment horizontal="center"/>
    </xf>
    <xf numFmtId="0" fontId="2" fillId="0" borderId="9" xfId="0" applyFont="1" applyBorder="1" applyAlignment="1" applyProtection="1">
      <alignment horizontal="center"/>
    </xf>
    <xf numFmtId="0" fontId="8" fillId="5" borderId="0" xfId="0" applyFont="1" applyFill="1" applyProtection="1"/>
    <xf numFmtId="0" fontId="8" fillId="0" borderId="0" xfId="0" applyFont="1" applyProtection="1"/>
    <xf numFmtId="0" fontId="8" fillId="0" borderId="0" xfId="0" applyFont="1" applyFill="1" applyProtection="1"/>
    <xf numFmtId="0" fontId="3" fillId="0" borderId="0" xfId="0" applyFont="1" applyAlignment="1" applyProtection="1">
      <alignment horizontal="center"/>
    </xf>
    <xf numFmtId="0" fontId="3" fillId="5" borderId="0" xfId="0" applyFont="1" applyFill="1" applyAlignment="1" applyProtection="1">
      <alignment horizontal="center"/>
    </xf>
    <xf numFmtId="0" fontId="3" fillId="0" borderId="0" xfId="0" applyFont="1" applyFill="1" applyProtection="1"/>
    <xf numFmtId="0" fontId="11" fillId="0" borderId="0" xfId="0" applyFont="1" applyAlignment="1" applyProtection="1">
      <alignment horizontal="center"/>
    </xf>
    <xf numFmtId="0" fontId="3" fillId="5" borderId="0" xfId="0" applyFont="1" applyFill="1" applyBorder="1" applyAlignment="1" applyProtection="1">
      <alignment horizontal="center"/>
    </xf>
    <xf numFmtId="0" fontId="3" fillId="0" borderId="3" xfId="0" applyFont="1" applyBorder="1" applyAlignment="1" applyProtection="1">
      <alignment horizontal="center"/>
    </xf>
    <xf numFmtId="0" fontId="3" fillId="0" borderId="9" xfId="0" applyFont="1" applyFill="1" applyBorder="1" applyAlignment="1" applyProtection="1">
      <alignment horizontal="center"/>
    </xf>
    <xf numFmtId="0" fontId="3" fillId="0" borderId="9" xfId="0" applyFont="1" applyBorder="1" applyAlignment="1" applyProtection="1">
      <alignment horizontal="center"/>
    </xf>
    <xf numFmtId="0" fontId="3" fillId="0" borderId="0" xfId="0" applyFont="1" applyBorder="1" applyAlignment="1" applyProtection="1">
      <alignment horizontal="center"/>
    </xf>
    <xf numFmtId="0" fontId="3" fillId="0" borderId="1" xfId="0" applyFont="1" applyBorder="1" applyAlignment="1" applyProtection="1">
      <alignment horizontal="center"/>
    </xf>
    <xf numFmtId="0" fontId="2" fillId="5" borderId="1" xfId="0" applyFont="1" applyFill="1" applyBorder="1" applyAlignment="1" applyProtection="1">
      <alignment wrapText="1"/>
    </xf>
    <xf numFmtId="0" fontId="3" fillId="0" borderId="2" xfId="0" applyFont="1" applyBorder="1" applyAlignment="1" applyProtection="1">
      <alignment horizontal="center"/>
    </xf>
    <xf numFmtId="9" fontId="3" fillId="0" borderId="2" xfId="0" applyNumberFormat="1" applyFont="1" applyBorder="1" applyAlignment="1" applyProtection="1">
      <alignment horizontal="center"/>
    </xf>
    <xf numFmtId="0" fontId="2" fillId="0" borderId="13" xfId="0" applyFont="1" applyBorder="1" applyAlignment="1" applyProtection="1">
      <alignment horizontal="center" wrapText="1"/>
    </xf>
    <xf numFmtId="0" fontId="3" fillId="0" borderId="10" xfId="0" applyFont="1" applyBorder="1" applyAlignment="1" applyProtection="1">
      <alignment horizontal="center"/>
    </xf>
    <xf numFmtId="0" fontId="3" fillId="0" borderId="9" xfId="0" applyNumberFormat="1" applyFont="1" applyBorder="1" applyAlignment="1" applyProtection="1">
      <alignment horizontal="center" wrapText="1"/>
    </xf>
    <xf numFmtId="0" fontId="15" fillId="0" borderId="9" xfId="0" applyFont="1" applyBorder="1" applyAlignment="1" applyProtection="1">
      <alignment horizontal="center" wrapText="1"/>
    </xf>
    <xf numFmtId="9" fontId="3" fillId="0" borderId="9" xfId="0" applyNumberFormat="1" applyFont="1" applyBorder="1" applyAlignment="1" applyProtection="1">
      <alignment horizontal="center"/>
    </xf>
    <xf numFmtId="0" fontId="3" fillId="0" borderId="9" xfId="0" applyFont="1" applyBorder="1" applyAlignment="1" applyProtection="1">
      <alignment horizontal="center" wrapText="1"/>
    </xf>
    <xf numFmtId="0" fontId="2" fillId="0" borderId="9" xfId="0" applyFont="1" applyBorder="1" applyAlignment="1" applyProtection="1">
      <alignment horizontal="center" wrapText="1"/>
    </xf>
    <xf numFmtId="0" fontId="3" fillId="0" borderId="0" xfId="0" applyFont="1" applyBorder="1" applyAlignment="1" applyProtection="1">
      <alignment horizontal="center" wrapText="1"/>
    </xf>
    <xf numFmtId="0" fontId="3" fillId="2" borderId="9" xfId="0" applyFont="1" applyFill="1" applyBorder="1" applyAlignment="1" applyProtection="1">
      <alignment horizontal="center" wrapText="1"/>
    </xf>
    <xf numFmtId="0" fontId="3" fillId="0" borderId="0" xfId="0" applyFont="1" applyFill="1" applyBorder="1" applyAlignment="1" applyProtection="1">
      <alignment horizontal="center" wrapText="1"/>
    </xf>
    <xf numFmtId="0" fontId="0" fillId="0" borderId="11" xfId="0" applyBorder="1" applyAlignment="1" applyProtection="1"/>
    <xf numFmtId="0" fontId="3" fillId="0" borderId="4" xfId="0" applyFont="1" applyBorder="1" applyProtection="1"/>
    <xf numFmtId="0" fontId="3" fillId="0" borderId="5" xfId="0" applyFont="1" applyBorder="1" applyProtection="1"/>
    <xf numFmtId="0" fontId="15" fillId="0" borderId="5" xfId="0" applyFont="1" applyBorder="1" applyProtection="1"/>
    <xf numFmtId="0" fontId="3" fillId="0" borderId="5" xfId="0" applyFont="1" applyFill="1" applyBorder="1" applyProtection="1"/>
    <xf numFmtId="0" fontId="3" fillId="2" borderId="5" xfId="0" applyFont="1" applyFill="1" applyBorder="1" applyProtection="1"/>
    <xf numFmtId="166" fontId="3" fillId="0" borderId="0" xfId="0" applyNumberFormat="1" applyFont="1" applyFill="1" applyBorder="1" applyProtection="1"/>
    <xf numFmtId="0" fontId="3" fillId="0" borderId="12" xfId="0" applyFont="1" applyBorder="1" applyProtection="1"/>
    <xf numFmtId="0" fontId="5" fillId="0" borderId="3" xfId="0" applyFont="1" applyBorder="1" applyProtection="1"/>
    <xf numFmtId="0" fontId="3" fillId="0" borderId="3" xfId="0" applyFont="1" applyBorder="1" applyProtection="1"/>
    <xf numFmtId="0" fontId="3" fillId="0" borderId="5" xfId="0" applyFont="1" applyBorder="1" applyAlignment="1" applyProtection="1">
      <alignment horizontal="center"/>
    </xf>
    <xf numFmtId="0" fontId="13" fillId="0" borderId="3" xfId="0" applyFont="1" applyBorder="1" applyAlignment="1" applyProtection="1">
      <alignment horizontal="center"/>
    </xf>
    <xf numFmtId="0" fontId="14" fillId="4" borderId="3" xfId="0" applyFont="1" applyFill="1" applyBorder="1" applyAlignment="1" applyProtection="1">
      <alignment horizontal="center"/>
    </xf>
    <xf numFmtId="3" fontId="3" fillId="0" borderId="3" xfId="0" applyNumberFormat="1" applyFont="1" applyBorder="1" applyProtection="1"/>
    <xf numFmtId="0" fontId="3" fillId="2" borderId="3" xfId="0" applyFont="1" applyFill="1" applyBorder="1" applyAlignment="1" applyProtection="1">
      <alignment horizontal="center"/>
    </xf>
    <xf numFmtId="166" fontId="3" fillId="0" borderId="3" xfId="0" applyNumberFormat="1" applyFont="1" applyFill="1" applyBorder="1" applyProtection="1"/>
    <xf numFmtId="168" fontId="3" fillId="0" borderId="3" xfId="1" applyNumberFormat="1" applyFont="1" applyBorder="1" applyProtection="1"/>
    <xf numFmtId="168" fontId="3" fillId="4" borderId="3" xfId="1" applyNumberFormat="1" applyFont="1" applyFill="1" applyBorder="1" applyProtection="1"/>
    <xf numFmtId="0" fontId="3" fillId="3" borderId="11" xfId="0" applyFont="1" applyFill="1" applyBorder="1" applyProtection="1"/>
    <xf numFmtId="0" fontId="3" fillId="0" borderId="11" xfId="0" applyFont="1" applyFill="1" applyBorder="1" applyProtection="1"/>
    <xf numFmtId="3" fontId="3" fillId="0" borderId="2" xfId="0" applyNumberFormat="1" applyFont="1" applyBorder="1" applyProtection="1"/>
    <xf numFmtId="168" fontId="3" fillId="4" borderId="12" xfId="1" applyNumberFormat="1" applyFont="1" applyFill="1" applyBorder="1" applyProtection="1"/>
    <xf numFmtId="0" fontId="3" fillId="3" borderId="12" xfId="0" applyFont="1" applyFill="1" applyBorder="1" applyProtection="1"/>
    <xf numFmtId="0" fontId="3" fillId="0" borderId="3" xfId="0" applyFont="1" applyFill="1" applyBorder="1" applyProtection="1"/>
    <xf numFmtId="0" fontId="3" fillId="0" borderId="20" xfId="0" applyFont="1" applyBorder="1" applyAlignment="1" applyProtection="1">
      <alignment horizontal="center"/>
    </xf>
    <xf numFmtId="0" fontId="13" fillId="0" borderId="19" xfId="0" applyFont="1" applyBorder="1" applyAlignment="1" applyProtection="1">
      <alignment horizontal="center"/>
    </xf>
    <xf numFmtId="0" fontId="14" fillId="4" borderId="19" xfId="0" applyFont="1" applyFill="1" applyBorder="1" applyAlignment="1" applyProtection="1">
      <alignment horizontal="center"/>
    </xf>
    <xf numFmtId="0" fontId="3" fillId="0" borderId="19" xfId="0" applyFont="1" applyBorder="1" applyAlignment="1" applyProtection="1">
      <alignment horizontal="center"/>
    </xf>
    <xf numFmtId="0" fontId="3" fillId="2" borderId="19" xfId="0" applyFont="1" applyFill="1" applyBorder="1" applyAlignment="1" applyProtection="1">
      <alignment horizontal="center"/>
    </xf>
    <xf numFmtId="166" fontId="3" fillId="0" borderId="19" xfId="0" applyNumberFormat="1" applyFont="1" applyFill="1" applyBorder="1" applyProtection="1"/>
    <xf numFmtId="168" fontId="3" fillId="0" borderId="19" xfId="1" applyNumberFormat="1" applyFont="1" applyBorder="1" applyProtection="1"/>
    <xf numFmtId="168" fontId="3" fillId="4" borderId="21" xfId="1" applyNumberFormat="1" applyFont="1" applyFill="1" applyBorder="1" applyProtection="1"/>
    <xf numFmtId="0" fontId="3" fillId="3" borderId="21" xfId="0" applyFont="1" applyFill="1" applyBorder="1" applyProtection="1"/>
    <xf numFmtId="0" fontId="5" fillId="0" borderId="2" xfId="0" applyFont="1" applyBorder="1" applyProtection="1"/>
    <xf numFmtId="0" fontId="3" fillId="0" borderId="2" xfId="0" applyFont="1" applyBorder="1" applyProtection="1"/>
    <xf numFmtId="0" fontId="13" fillId="0" borderId="2" xfId="0" applyFont="1" applyBorder="1" applyAlignment="1" applyProtection="1">
      <alignment horizontal="center"/>
    </xf>
    <xf numFmtId="0" fontId="14" fillId="4" borderId="2" xfId="0" applyFont="1" applyFill="1" applyBorder="1" applyAlignment="1" applyProtection="1">
      <alignment horizontal="center"/>
    </xf>
    <xf numFmtId="0" fontId="3" fillId="2" borderId="2" xfId="0" applyFont="1" applyFill="1" applyBorder="1" applyAlignment="1" applyProtection="1">
      <alignment horizontal="center"/>
    </xf>
    <xf numFmtId="166" fontId="3" fillId="0" borderId="2" xfId="0" applyNumberFormat="1" applyFont="1" applyFill="1" applyBorder="1" applyProtection="1"/>
    <xf numFmtId="168" fontId="3" fillId="0" borderId="2" xfId="1" applyNumberFormat="1" applyFont="1" applyBorder="1" applyProtection="1"/>
    <xf numFmtId="168" fontId="3" fillId="4" borderId="2" xfId="1" applyNumberFormat="1" applyFont="1" applyFill="1" applyBorder="1" applyProtection="1"/>
    <xf numFmtId="0" fontId="3" fillId="3" borderId="2" xfId="0" applyFont="1" applyFill="1" applyBorder="1" applyProtection="1"/>
    <xf numFmtId="0" fontId="3" fillId="3" borderId="3" xfId="0" applyFont="1" applyFill="1" applyBorder="1" applyProtection="1"/>
    <xf numFmtId="168" fontId="3" fillId="4" borderId="19" xfId="1" applyNumberFormat="1" applyFont="1" applyFill="1" applyBorder="1" applyProtection="1"/>
    <xf numFmtId="0" fontId="3" fillId="3" borderId="19" xfId="0" applyFont="1" applyFill="1" applyBorder="1" applyProtection="1"/>
    <xf numFmtId="0" fontId="3" fillId="2" borderId="1" xfId="0" applyFont="1" applyFill="1" applyBorder="1" applyAlignment="1" applyProtection="1">
      <alignment horizontal="center"/>
    </xf>
    <xf numFmtId="0" fontId="13" fillId="0" borderId="1" xfId="0" applyFont="1" applyBorder="1" applyAlignment="1" applyProtection="1">
      <alignment horizontal="center"/>
    </xf>
    <xf numFmtId="168" fontId="3" fillId="4" borderId="1" xfId="1" applyNumberFormat="1" applyFont="1" applyFill="1" applyBorder="1" applyProtection="1"/>
    <xf numFmtId="0" fontId="3" fillId="3" borderId="1" xfId="0" applyFont="1" applyFill="1" applyBorder="1" applyProtection="1"/>
    <xf numFmtId="0" fontId="3" fillId="0" borderId="13" xfId="0" applyFont="1" applyBorder="1" applyAlignment="1" applyProtection="1">
      <alignment horizontal="center"/>
    </xf>
    <xf numFmtId="0" fontId="3" fillId="0" borderId="2" xfId="0" applyFont="1" applyFill="1" applyBorder="1" applyProtection="1"/>
    <xf numFmtId="0" fontId="3" fillId="6" borderId="9" xfId="0" applyFont="1" applyFill="1" applyBorder="1" applyProtection="1"/>
    <xf numFmtId="0" fontId="15" fillId="6" borderId="9" xfId="0" applyFont="1" applyFill="1" applyBorder="1" applyAlignment="1" applyProtection="1">
      <alignment horizontal="center"/>
    </xf>
    <xf numFmtId="0" fontId="13" fillId="6" borderId="9" xfId="0" applyFont="1" applyFill="1" applyBorder="1" applyAlignment="1" applyProtection="1">
      <alignment horizontal="center"/>
    </xf>
    <xf numFmtId="0" fontId="14" fillId="6" borderId="9" xfId="0" applyFont="1" applyFill="1" applyBorder="1" applyAlignment="1" applyProtection="1">
      <alignment horizontal="center"/>
    </xf>
    <xf numFmtId="0" fontId="3" fillId="6" borderId="9" xfId="0" applyFont="1" applyFill="1" applyBorder="1" applyAlignment="1" applyProtection="1">
      <alignment horizontal="center"/>
    </xf>
    <xf numFmtId="167" fontId="3" fillId="6" borderId="9" xfId="1" applyNumberFormat="1" applyFont="1" applyFill="1" applyBorder="1" applyProtection="1"/>
    <xf numFmtId="3" fontId="3" fillId="6" borderId="9" xfId="0" applyNumberFormat="1" applyFont="1" applyFill="1" applyBorder="1" applyProtection="1"/>
    <xf numFmtId="166" fontId="3" fillId="6" borderId="9" xfId="0" applyNumberFormat="1" applyFont="1" applyFill="1" applyBorder="1" applyProtection="1"/>
    <xf numFmtId="168" fontId="3" fillId="6" borderId="9" xfId="1" applyNumberFormat="1" applyFont="1" applyFill="1" applyBorder="1" applyProtection="1"/>
    <xf numFmtId="167" fontId="3" fillId="0" borderId="9" xfId="1" applyNumberFormat="1" applyFont="1" applyFill="1" applyBorder="1" applyProtection="1"/>
    <xf numFmtId="0" fontId="3" fillId="0" borderId="0" xfId="0" applyFont="1" applyBorder="1" applyProtection="1"/>
    <xf numFmtId="168" fontId="3" fillId="0" borderId="1" xfId="1" applyNumberFormat="1" applyFont="1" applyBorder="1" applyProtection="1"/>
    <xf numFmtId="0" fontId="13" fillId="0" borderId="3" xfId="0" applyFont="1" applyBorder="1" applyProtection="1"/>
    <xf numFmtId="0" fontId="3" fillId="0" borderId="4" xfId="0" applyFont="1" applyBorder="1" applyAlignment="1" applyProtection="1"/>
    <xf numFmtId="168" fontId="3" fillId="0" borderId="3" xfId="1" applyNumberFormat="1" applyFont="1" applyBorder="1" applyAlignment="1" applyProtection="1"/>
    <xf numFmtId="0" fontId="0" fillId="0" borderId="0" xfId="0" applyBorder="1" applyAlignment="1" applyProtection="1"/>
    <xf numFmtId="0" fontId="0" fillId="5" borderId="0" xfId="0" applyFill="1" applyBorder="1" applyAlignment="1" applyProtection="1"/>
    <xf numFmtId="0" fontId="2" fillId="0" borderId="0" xfId="0" applyFont="1" applyBorder="1" applyAlignment="1" applyProtection="1">
      <alignment horizontal="left"/>
    </xf>
    <xf numFmtId="0" fontId="2" fillId="5" borderId="0" xfId="0" applyFont="1" applyFill="1" applyBorder="1" applyAlignment="1" applyProtection="1">
      <alignment horizontal="left"/>
    </xf>
    <xf numFmtId="3" fontId="3" fillId="0" borderId="0" xfId="0" applyNumberFormat="1" applyFont="1" applyBorder="1" applyAlignment="1" applyProtection="1">
      <alignment horizontal="center"/>
    </xf>
    <xf numFmtId="3" fontId="3" fillId="5" borderId="0" xfId="0" applyNumberFormat="1" applyFont="1" applyFill="1" applyBorder="1" applyAlignment="1" applyProtection="1">
      <alignment horizontal="center"/>
    </xf>
    <xf numFmtId="0" fontId="11" fillId="0" borderId="0" xfId="0" applyFont="1" applyBorder="1" applyAlignment="1" applyProtection="1"/>
    <xf numFmtId="0" fontId="11" fillId="0" borderId="16" xfId="0" applyFont="1" applyBorder="1" applyAlignment="1" applyProtection="1"/>
    <xf numFmtId="0" fontId="11" fillId="5" borderId="16" xfId="0" applyFont="1" applyFill="1" applyBorder="1" applyAlignment="1" applyProtection="1">
      <alignment horizontal="center"/>
    </xf>
    <xf numFmtId="0" fontId="3" fillId="2" borderId="3" xfId="0" applyFont="1" applyFill="1" applyBorder="1" applyAlignment="1" applyProtection="1"/>
    <xf numFmtId="0" fontId="3" fillId="0" borderId="0" xfId="0" applyFont="1" applyFill="1" applyBorder="1" applyAlignment="1" applyProtection="1">
      <alignment horizontal="center"/>
    </xf>
    <xf numFmtId="0" fontId="11" fillId="5" borderId="0" xfId="0" applyFont="1" applyFill="1" applyBorder="1" applyAlignment="1" applyProtection="1">
      <alignment horizontal="center"/>
    </xf>
    <xf numFmtId="0" fontId="0" fillId="5" borderId="0" xfId="0" applyFill="1" applyBorder="1" applyAlignment="1" applyProtection="1">
      <alignment horizontal="center"/>
    </xf>
    <xf numFmtId="0" fontId="2" fillId="5" borderId="2" xfId="0" applyFont="1" applyFill="1" applyBorder="1" applyProtection="1"/>
    <xf numFmtId="0" fontId="3" fillId="5" borderId="5" xfId="0" applyFont="1" applyFill="1" applyBorder="1" applyAlignment="1" applyProtection="1"/>
    <xf numFmtId="0" fontId="0" fillId="5" borderId="5" xfId="0" applyFill="1" applyBorder="1" applyAlignment="1" applyProtection="1">
      <alignment horizontal="center"/>
    </xf>
    <xf numFmtId="0" fontId="0" fillId="5" borderId="8" xfId="0" applyFill="1" applyBorder="1" applyAlignment="1" applyProtection="1">
      <alignment horizontal="center" vertical="center" wrapText="1"/>
    </xf>
    <xf numFmtId="0" fontId="3" fillId="0" borderId="12" xfId="0" applyFont="1" applyBorder="1" applyAlignment="1" applyProtection="1">
      <alignment horizontal="center"/>
    </xf>
    <xf numFmtId="0" fontId="3" fillId="0" borderId="3" xfId="0" applyFont="1" applyFill="1" applyBorder="1" applyAlignment="1" applyProtection="1">
      <alignment horizontal="center"/>
    </xf>
    <xf numFmtId="0" fontId="0" fillId="5" borderId="16" xfId="0" applyFill="1" applyBorder="1" applyAlignment="1" applyProtection="1">
      <alignment horizontal="center" vertical="center" wrapText="1"/>
    </xf>
    <xf numFmtId="0" fontId="0" fillId="5" borderId="0" xfId="0" applyFill="1" applyBorder="1" applyAlignment="1" applyProtection="1">
      <alignment horizontal="center" vertical="center" wrapText="1"/>
    </xf>
    <xf numFmtId="0" fontId="0" fillId="5" borderId="11" xfId="0" applyFill="1" applyBorder="1" applyAlignment="1" applyProtection="1">
      <alignment horizontal="center" vertical="center" wrapText="1"/>
    </xf>
    <xf numFmtId="17" fontId="3" fillId="0" borderId="3" xfId="0" quotePrefix="1" applyNumberFormat="1" applyFont="1" applyBorder="1" applyAlignment="1" applyProtection="1">
      <alignment horizontal="center"/>
    </xf>
    <xf numFmtId="0" fontId="3" fillId="0" borderId="0" xfId="0" applyFont="1" applyBorder="1" applyAlignment="1" applyProtection="1">
      <alignment horizontal="center" vertical="center" wrapText="1"/>
    </xf>
    <xf numFmtId="0" fontId="3" fillId="5" borderId="0" xfId="0" applyFont="1" applyFill="1" applyBorder="1" applyAlignment="1" applyProtection="1">
      <alignment horizontal="center" vertical="center" wrapText="1"/>
    </xf>
    <xf numFmtId="0" fontId="4" fillId="0" borderId="0" xfId="0" applyFont="1" applyProtection="1"/>
    <xf numFmtId="0" fontId="4" fillId="5" borderId="0" xfId="0" applyFont="1" applyFill="1" applyProtection="1"/>
    <xf numFmtId="0" fontId="3" fillId="0" borderId="0" xfId="0" applyFont="1" applyFill="1" applyAlignment="1" applyProtection="1">
      <alignment vertical="top"/>
    </xf>
    <xf numFmtId="0" fontId="3" fillId="5" borderId="0" xfId="0" applyFont="1" applyFill="1" applyAlignment="1" applyProtection="1">
      <alignment vertical="top"/>
    </xf>
    <xf numFmtId="0" fontId="3" fillId="0" borderId="0" xfId="0" applyFont="1" applyFill="1" applyAlignment="1" applyProtection="1">
      <alignment horizontal="justify" wrapText="1"/>
    </xf>
    <xf numFmtId="0" fontId="3" fillId="5" borderId="0" xfId="0" applyFont="1" applyFill="1" applyAlignment="1" applyProtection="1">
      <alignment horizontal="left"/>
    </xf>
    <xf numFmtId="0" fontId="5" fillId="0" borderId="0" xfId="0" applyFont="1" applyBorder="1" applyProtection="1"/>
    <xf numFmtId="0" fontId="5" fillId="5" borderId="0" xfId="0" applyFont="1" applyFill="1" applyBorder="1" applyProtection="1"/>
    <xf numFmtId="0" fontId="10" fillId="0" borderId="0" xfId="0" applyFont="1" applyProtection="1"/>
    <xf numFmtId="0" fontId="10" fillId="0" borderId="0" xfId="0" applyFont="1" applyBorder="1" applyProtection="1"/>
    <xf numFmtId="0" fontId="3" fillId="5" borderId="0" xfId="0" applyFont="1" applyFill="1" applyBorder="1" applyProtection="1"/>
    <xf numFmtId="0" fontId="5" fillId="0" borderId="0" xfId="0" applyFont="1" applyBorder="1" applyAlignment="1" applyProtection="1"/>
    <xf numFmtId="17" fontId="3" fillId="0" borderId="0" xfId="0" quotePrefix="1" applyNumberFormat="1" applyFont="1" applyBorder="1" applyProtection="1"/>
    <xf numFmtId="0" fontId="10" fillId="5" borderId="0" xfId="0" applyFont="1" applyFill="1" applyBorder="1" applyProtection="1"/>
    <xf numFmtId="0" fontId="16" fillId="0" borderId="0" xfId="0" applyFont="1" applyProtection="1"/>
    <xf numFmtId="0" fontId="16" fillId="7" borderId="0" xfId="0" applyFont="1" applyFill="1" applyProtection="1"/>
    <xf numFmtId="17" fontId="13" fillId="7" borderId="0" xfId="0" quotePrefix="1" applyNumberFormat="1" applyFont="1" applyFill="1" applyBorder="1" applyAlignment="1" applyProtection="1">
      <alignment horizontal="center"/>
    </xf>
    <xf numFmtId="0" fontId="3" fillId="0" borderId="0" xfId="0" applyFont="1" applyAlignment="1" applyProtection="1">
      <alignment horizontal="left"/>
    </xf>
    <xf numFmtId="0" fontId="3" fillId="0" borderId="0" xfId="0" applyFont="1" applyAlignment="1" applyProtection="1">
      <alignment vertical="top"/>
    </xf>
    <xf numFmtId="0" fontId="3" fillId="0" borderId="12" xfId="0" applyFont="1" applyBorder="1" applyAlignment="1" applyProtection="1">
      <alignment horizontal="center"/>
    </xf>
    <xf numFmtId="0" fontId="3" fillId="0" borderId="3" xfId="0" applyFont="1" applyBorder="1" applyAlignment="1" applyProtection="1">
      <alignment horizontal="center"/>
    </xf>
    <xf numFmtId="0" fontId="3" fillId="2" borderId="5" xfId="0" applyFont="1" applyFill="1" applyBorder="1" applyAlignment="1" applyProtection="1">
      <alignment horizontal="center"/>
    </xf>
    <xf numFmtId="0" fontId="3" fillId="2" borderId="12" xfId="0" applyFont="1" applyFill="1" applyBorder="1" applyAlignment="1" applyProtection="1">
      <alignment horizontal="center"/>
    </xf>
    <xf numFmtId="0" fontId="3" fillId="0" borderId="4" xfId="0" applyFont="1" applyBorder="1" applyAlignment="1" applyProtection="1">
      <alignment horizontal="center" wrapText="1"/>
    </xf>
    <xf numFmtId="0" fontId="3" fillId="0" borderId="5" xfId="0" applyFont="1" applyBorder="1" applyAlignment="1" applyProtection="1">
      <alignment horizontal="center" wrapText="1"/>
    </xf>
    <xf numFmtId="0" fontId="3" fillId="0" borderId="12" xfId="0" applyFont="1" applyBorder="1" applyAlignment="1" applyProtection="1">
      <alignment horizontal="center" wrapText="1"/>
    </xf>
    <xf numFmtId="0" fontId="3" fillId="0" borderId="4" xfId="0" applyFont="1" applyBorder="1" applyAlignment="1" applyProtection="1">
      <alignment horizontal="center"/>
    </xf>
    <xf numFmtId="0" fontId="3" fillId="5" borderId="5" xfId="0" applyFont="1" applyFill="1" applyBorder="1" applyAlignment="1" applyProtection="1">
      <alignment horizontal="center"/>
    </xf>
    <xf numFmtId="0" fontId="2" fillId="2" borderId="10" xfId="0" applyFont="1" applyFill="1" applyBorder="1" applyAlignment="1" applyProtection="1">
      <alignment horizontal="center"/>
    </xf>
    <xf numFmtId="0" fontId="2" fillId="2" borderId="9" xfId="0" applyFont="1" applyFill="1" applyBorder="1" applyAlignment="1" applyProtection="1">
      <alignment horizontal="center"/>
    </xf>
    <xf numFmtId="0" fontId="2" fillId="2" borderId="11" xfId="0" applyFont="1" applyFill="1" applyBorder="1" applyAlignment="1" applyProtection="1">
      <alignment horizontal="center"/>
    </xf>
    <xf numFmtId="0" fontId="3" fillId="0" borderId="13" xfId="0" applyFont="1" applyBorder="1" applyAlignment="1" applyProtection="1">
      <alignment horizontal="center" wrapText="1"/>
    </xf>
    <xf numFmtId="0" fontId="3" fillId="0" borderId="2" xfId="0" applyFont="1" applyBorder="1" applyAlignment="1" applyProtection="1">
      <alignment horizontal="center" wrapText="1"/>
    </xf>
    <xf numFmtId="0" fontId="3" fillId="2" borderId="4" xfId="0" applyFont="1" applyFill="1" applyBorder="1" applyAlignment="1" applyProtection="1">
      <alignment horizontal="center"/>
    </xf>
    <xf numFmtId="3" fontId="3" fillId="0" borderId="0" xfId="0" applyNumberFormat="1" applyFont="1" applyBorder="1" applyAlignment="1" applyProtection="1">
      <alignment horizontal="center"/>
    </xf>
    <xf numFmtId="0" fontId="12" fillId="7" borderId="0" xfId="0" applyFont="1" applyFill="1" applyAlignment="1" applyProtection="1">
      <alignment horizontal="center" wrapText="1"/>
    </xf>
    <xf numFmtId="0" fontId="3" fillId="0" borderId="1" xfId="0" applyFont="1" applyBorder="1" applyAlignment="1" applyProtection="1">
      <alignment horizontal="center" wrapText="1"/>
    </xf>
    <xf numFmtId="0" fontId="3" fillId="0" borderId="0" xfId="0" applyFont="1" applyBorder="1" applyAlignment="1" applyProtection="1">
      <alignment horizontal="center"/>
    </xf>
    <xf numFmtId="0" fontId="3" fillId="0" borderId="16" xfId="0" applyFont="1" applyBorder="1" applyAlignment="1" applyProtection="1">
      <alignment horizontal="center"/>
    </xf>
    <xf numFmtId="0" fontId="0" fillId="0" borderId="2" xfId="0" applyBorder="1" applyAlignment="1" applyProtection="1"/>
    <xf numFmtId="0" fontId="3" fillId="0" borderId="7" xfId="0" applyFont="1" applyBorder="1" applyAlignment="1" applyProtection="1">
      <alignment horizontal="center"/>
    </xf>
    <xf numFmtId="0" fontId="3" fillId="0" borderId="17" xfId="0" applyFont="1" applyBorder="1" applyAlignment="1" applyProtection="1">
      <alignment horizontal="center"/>
    </xf>
    <xf numFmtId="0" fontId="3" fillId="0" borderId="8" xfId="0" applyFont="1" applyBorder="1" applyAlignment="1" applyProtection="1">
      <alignment horizontal="center"/>
    </xf>
    <xf numFmtId="0" fontId="0" fillId="0" borderId="5" xfId="0" applyBorder="1" applyProtection="1"/>
    <xf numFmtId="0" fontId="0" fillId="0" borderId="12" xfId="0" applyBorder="1" applyProtection="1"/>
    <xf numFmtId="0" fontId="3" fillId="0" borderId="5" xfId="0" applyFont="1" applyBorder="1" applyAlignment="1" applyProtection="1">
      <alignment horizontal="center"/>
    </xf>
    <xf numFmtId="0" fontId="3" fillId="0" borderId="1" xfId="0" applyFont="1" applyBorder="1" applyAlignment="1" applyProtection="1">
      <alignment horizontal="center"/>
    </xf>
    <xf numFmtId="0" fontId="3" fillId="0" borderId="2" xfId="0" applyFont="1" applyBorder="1" applyAlignment="1" applyProtection="1">
      <alignment horizontal="center"/>
    </xf>
    <xf numFmtId="0" fontId="3" fillId="0" borderId="7" xfId="0" applyFont="1"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8" xfId="0" applyBorder="1" applyAlignment="1" applyProtection="1">
      <alignment horizontal="center" vertical="center" wrapText="1"/>
    </xf>
    <xf numFmtId="0" fontId="0" fillId="0" borderId="18" xfId="0" applyBorder="1" applyAlignment="1" applyProtection="1">
      <alignment horizontal="center" vertical="center" wrapText="1"/>
    </xf>
    <xf numFmtId="0" fontId="0" fillId="0" borderId="0" xfId="0" applyAlignment="1" applyProtection="1">
      <alignment horizontal="center" vertical="center" wrapText="1"/>
    </xf>
    <xf numFmtId="0" fontId="0" fillId="0" borderId="16" xfId="0" applyBorder="1" applyAlignment="1" applyProtection="1">
      <alignment horizontal="center" vertical="center" wrapText="1"/>
    </xf>
    <xf numFmtId="0" fontId="0" fillId="0" borderId="10" xfId="0" applyBorder="1" applyAlignment="1" applyProtection="1">
      <alignment horizontal="center" vertical="center" wrapText="1"/>
    </xf>
    <xf numFmtId="0" fontId="0" fillId="0" borderId="9" xfId="0" applyBorder="1" applyAlignment="1" applyProtection="1">
      <alignment horizontal="center" vertical="center" wrapText="1"/>
    </xf>
    <xf numFmtId="0" fontId="0" fillId="0" borderId="11" xfId="0" applyBorder="1" applyAlignment="1" applyProtection="1">
      <alignment horizontal="center" vertical="center" wrapText="1"/>
    </xf>
    <xf numFmtId="0" fontId="3" fillId="2" borderId="3" xfId="0" applyFont="1" applyFill="1" applyBorder="1" applyAlignment="1" applyProtection="1">
      <alignment horizontal="center"/>
    </xf>
    <xf numFmtId="0" fontId="17" fillId="0" borderId="0" xfId="0" applyFont="1" applyAlignment="1" applyProtection="1">
      <alignment vertical="top" wrapText="1"/>
    </xf>
    <xf numFmtId="0" fontId="18" fillId="0" borderId="1" xfId="0" applyFont="1" applyBorder="1" applyAlignment="1" applyProtection="1">
      <alignment horizontal="center" wrapText="1"/>
    </xf>
    <xf numFmtId="0" fontId="18" fillId="5" borderId="1" xfId="0" applyFont="1" applyFill="1" applyBorder="1" applyAlignment="1" applyProtection="1">
      <alignment horizontal="center" wrapText="1"/>
    </xf>
    <xf numFmtId="0" fontId="18" fillId="2" borderId="1" xfId="0" applyFont="1" applyFill="1" applyBorder="1" applyAlignment="1" applyProtection="1">
      <alignment horizontal="center" wrapText="1"/>
    </xf>
    <xf numFmtId="0" fontId="18" fillId="5" borderId="1" xfId="0" applyFont="1" applyFill="1" applyBorder="1" applyAlignment="1" applyProtection="1">
      <alignment horizontal="center"/>
    </xf>
    <xf numFmtId="0" fontId="18" fillId="0" borderId="1" xfId="0" applyFont="1" applyFill="1" applyBorder="1" applyAlignment="1" applyProtection="1">
      <alignment horizontal="center" wrapText="1"/>
    </xf>
    <xf numFmtId="0" fontId="18" fillId="5" borderId="13" xfId="0" applyFont="1" applyFill="1" applyBorder="1" applyAlignment="1" applyProtection="1">
      <alignment horizontal="center" wrapText="1"/>
    </xf>
    <xf numFmtId="0" fontId="18" fillId="0" borderId="13" xfId="0" applyFont="1" applyBorder="1" applyAlignment="1" applyProtection="1">
      <alignment horizontal="center" wrapText="1"/>
    </xf>
    <xf numFmtId="0" fontId="18" fillId="0" borderId="13" xfId="0" applyFont="1" applyBorder="1" applyAlignment="1" applyProtection="1">
      <alignment horizontal="center" wrapText="1"/>
    </xf>
    <xf numFmtId="0" fontId="18" fillId="0" borderId="2" xfId="0" applyFont="1" applyBorder="1" applyAlignment="1" applyProtection="1">
      <alignment horizontal="center" wrapText="1"/>
    </xf>
    <xf numFmtId="0" fontId="18" fillId="5" borderId="2" xfId="0" applyFont="1" applyFill="1" applyBorder="1" applyAlignment="1" applyProtection="1">
      <alignment horizontal="center" wrapText="1"/>
    </xf>
    <xf numFmtId="0" fontId="18" fillId="2" borderId="2" xfId="0" applyFont="1" applyFill="1" applyBorder="1" applyAlignment="1" applyProtection="1">
      <alignment horizontal="center" wrapText="1"/>
    </xf>
    <xf numFmtId="0" fontId="19" fillId="5" borderId="2" xfId="0" applyFont="1" applyFill="1" applyBorder="1" applyAlignment="1" applyProtection="1">
      <alignment horizontal="center" wrapText="1"/>
    </xf>
    <xf numFmtId="0" fontId="18" fillId="5" borderId="2" xfId="0" applyFont="1" applyFill="1" applyBorder="1" applyAlignment="1" applyProtection="1">
      <alignment horizontal="center" wrapText="1"/>
    </xf>
    <xf numFmtId="0" fontId="18" fillId="0" borderId="2" xfId="0" applyFont="1" applyFill="1" applyBorder="1" applyAlignment="1" applyProtection="1">
      <alignment horizontal="center" wrapText="1"/>
    </xf>
    <xf numFmtId="0" fontId="18" fillId="0" borderId="2" xfId="0" applyFont="1" applyBorder="1" applyAlignment="1" applyProtection="1">
      <alignment horizontal="center" wrapText="1"/>
    </xf>
    <xf numFmtId="0" fontId="18" fillId="0" borderId="1" xfId="0" applyFont="1" applyBorder="1" applyAlignment="1" applyProtection="1">
      <alignment horizontal="center"/>
    </xf>
    <xf numFmtId="0" fontId="18" fillId="0" borderId="2" xfId="0" applyNumberFormat="1" applyFont="1" applyBorder="1" applyAlignment="1" applyProtection="1">
      <alignment horizontal="center" wrapText="1"/>
    </xf>
    <xf numFmtId="0" fontId="20" fillId="0" borderId="3" xfId="0" applyFont="1" applyBorder="1" applyAlignment="1" applyProtection="1">
      <alignment vertical="top" wrapText="1"/>
    </xf>
    <xf numFmtId="0" fontId="2" fillId="0" borderId="3" xfId="0" applyFont="1" applyBorder="1" applyAlignment="1" applyProtection="1">
      <alignment vertical="top" wrapText="1"/>
    </xf>
    <xf numFmtId="0" fontId="2" fillId="0" borderId="19" xfId="0" applyFont="1" applyBorder="1" applyAlignment="1" applyProtection="1">
      <alignment vertical="top" wrapText="1"/>
    </xf>
    <xf numFmtId="0" fontId="21" fillId="0" borderId="0" xfId="0" applyFont="1" applyAlignment="1">
      <alignment vertical="top" wrapText="1"/>
    </xf>
    <xf numFmtId="0" fontId="20" fillId="0" borderId="2" xfId="0" applyFont="1" applyBorder="1" applyAlignment="1" applyProtection="1">
      <alignment vertical="top" wrapText="1"/>
    </xf>
    <xf numFmtId="0" fontId="2" fillId="0" borderId="1" xfId="0" applyFont="1" applyBorder="1" applyAlignment="1" applyProtection="1">
      <alignment vertical="top" wrapText="1"/>
    </xf>
    <xf numFmtId="0" fontId="2" fillId="0" borderId="13" xfId="0" applyFont="1" applyBorder="1" applyAlignment="1" applyProtection="1">
      <alignment vertical="top" wrapText="1"/>
    </xf>
    <xf numFmtId="0" fontId="1" fillId="0" borderId="0" xfId="0" applyFont="1" applyAlignment="1" applyProtection="1">
      <alignment horizontal="justify" wrapText="1"/>
    </xf>
    <xf numFmtId="0" fontId="1" fillId="5" borderId="0" xfId="0" applyFont="1" applyFill="1" applyAlignment="1" applyProtection="1">
      <alignment horizontal="justify" wrapText="1"/>
    </xf>
    <xf numFmtId="0" fontId="2" fillId="0" borderId="0" xfId="0" applyFont="1" applyBorder="1" applyAlignment="1" applyProtection="1">
      <alignment horizontal="justify" vertical="top" wrapText="1"/>
    </xf>
    <xf numFmtId="0" fontId="1" fillId="0" borderId="0" xfId="0" applyFont="1" applyAlignment="1" applyProtection="1">
      <alignment horizontal="justify" vertical="top" wrapText="1"/>
    </xf>
    <xf numFmtId="0" fontId="1" fillId="5" borderId="0" xfId="0" applyFont="1" applyFill="1" applyAlignment="1" applyProtection="1">
      <alignment horizontal="justify" vertical="top" wrapText="1"/>
    </xf>
    <xf numFmtId="0" fontId="2" fillId="0" borderId="0" xfId="0" quotePrefix="1" applyFont="1" applyBorder="1" applyAlignment="1" applyProtection="1">
      <alignment horizontal="justify" wrapText="1"/>
    </xf>
    <xf numFmtId="0" fontId="2" fillId="2" borderId="4" xfId="0" applyFont="1" applyFill="1" applyBorder="1" applyAlignment="1" applyProtection="1">
      <alignment horizontal="center"/>
    </xf>
    <xf numFmtId="0" fontId="1" fillId="0" borderId="5" xfId="0" applyFont="1" applyBorder="1" applyAlignment="1" applyProtection="1">
      <alignment horizontal="center"/>
    </xf>
    <xf numFmtId="0" fontId="2" fillId="5" borderId="12" xfId="0" applyFont="1" applyFill="1" applyBorder="1" applyProtection="1"/>
    <xf numFmtId="0" fontId="2" fillId="5" borderId="3" xfId="0" applyFont="1" applyFill="1" applyBorder="1" applyProtection="1"/>
    <xf numFmtId="0" fontId="2" fillId="2" borderId="5" xfId="0" applyFont="1" applyFill="1" applyBorder="1" applyAlignment="1" applyProtection="1">
      <alignment horizontal="center"/>
    </xf>
    <xf numFmtId="0" fontId="2" fillId="2" borderId="12" xfId="0" applyFont="1" applyFill="1" applyBorder="1" applyAlignment="1" applyProtection="1">
      <alignment horizontal="center"/>
    </xf>
    <xf numFmtId="0" fontId="2" fillId="2" borderId="5" xfId="0" applyFont="1" applyFill="1" applyBorder="1" applyAlignment="1" applyProtection="1">
      <alignment horizontal="center"/>
    </xf>
    <xf numFmtId="0" fontId="2" fillId="2" borderId="3" xfId="0" applyFont="1" applyFill="1" applyBorder="1" applyAlignment="1" applyProtection="1">
      <alignment horizontal="center" wrapText="1"/>
    </xf>
    <xf numFmtId="0" fontId="1" fillId="0" borderId="12" xfId="0" applyFont="1" applyBorder="1" applyAlignment="1" applyProtection="1">
      <alignment horizontal="center"/>
    </xf>
    <xf numFmtId="0" fontId="18" fillId="2" borderId="10" xfId="0" applyFont="1" applyFill="1" applyBorder="1" applyAlignment="1" applyProtection="1">
      <alignment horizontal="center" wrapText="1"/>
    </xf>
    <xf numFmtId="0" fontId="18" fillId="2" borderId="9" xfId="0" applyFont="1" applyFill="1" applyBorder="1" applyAlignment="1" applyProtection="1">
      <alignment horizontal="center" wrapText="1"/>
    </xf>
    <xf numFmtId="0" fontId="18" fillId="2" borderId="11" xfId="0" applyFont="1" applyFill="1" applyBorder="1" applyAlignment="1" applyProtection="1">
      <alignment horizontal="center" wrapText="1"/>
    </xf>
    <xf numFmtId="0" fontId="18" fillId="5" borderId="2" xfId="0" applyFont="1" applyFill="1" applyBorder="1" applyAlignment="1" applyProtection="1">
      <alignment wrapText="1"/>
    </xf>
    <xf numFmtId="0" fontId="18" fillId="2" borderId="11" xfId="2" applyFont="1" applyFill="1" applyBorder="1" applyAlignment="1" applyProtection="1">
      <alignment horizontal="center" wrapText="1"/>
    </xf>
    <xf numFmtId="9" fontId="2" fillId="0" borderId="0" xfId="0" applyNumberFormat="1" applyFont="1" applyFill="1" applyAlignment="1" applyProtection="1">
      <alignment horizontal="center" wrapText="1"/>
    </xf>
    <xf numFmtId="9" fontId="2" fillId="5" borderId="0" xfId="0" applyNumberFormat="1" applyFont="1" applyFill="1" applyAlignment="1" applyProtection="1">
      <alignment horizontal="center" wrapText="1"/>
    </xf>
    <xf numFmtId="0" fontId="2" fillId="0" borderId="0" xfId="0" applyFont="1" applyFill="1" applyProtection="1"/>
    <xf numFmtId="9" fontId="2" fillId="0" borderId="0" xfId="0" applyNumberFormat="1" applyFont="1" applyProtection="1"/>
    <xf numFmtId="9" fontId="2" fillId="5" borderId="0" xfId="0" applyNumberFormat="1" applyFont="1" applyFill="1" applyProtection="1"/>
    <xf numFmtId="0" fontId="2" fillId="0" borderId="0" xfId="0" applyFont="1" applyAlignment="1" applyProtection="1">
      <alignment horizontal="justify" wrapText="1"/>
    </xf>
    <xf numFmtId="0" fontId="2" fillId="5" borderId="0" xfId="0" applyFont="1" applyFill="1" applyAlignment="1" applyProtection="1">
      <alignment horizontal="justify" wrapText="1"/>
    </xf>
    <xf numFmtId="0" fontId="2" fillId="0" borderId="0" xfId="0" applyFont="1" applyAlignment="1" applyProtection="1">
      <alignment horizontal="left"/>
    </xf>
    <xf numFmtId="0" fontId="2" fillId="0" borderId="0" xfId="0" applyFont="1" applyAlignment="1" applyProtection="1">
      <alignment horizontal="left"/>
    </xf>
    <xf numFmtId="0" fontId="2" fillId="5" borderId="0" xfId="0" applyFont="1" applyFill="1" applyAlignment="1" applyProtection="1">
      <alignment horizontal="left"/>
    </xf>
    <xf numFmtId="0" fontId="2" fillId="0" borderId="0" xfId="0" applyFont="1" applyFill="1" applyAlignment="1" applyProtection="1">
      <alignment horizontal="justify" vertical="top" wrapText="1"/>
    </xf>
    <xf numFmtId="0" fontId="18" fillId="0" borderId="0" xfId="0" applyFont="1" applyAlignment="1" applyProtection="1">
      <alignment horizontal="justify" vertical="top" wrapText="1"/>
    </xf>
    <xf numFmtId="0" fontId="18" fillId="0" borderId="0" xfId="0" applyFont="1"/>
    <xf numFmtId="0" fontId="7" fillId="0" borderId="0" xfId="0" applyFont="1"/>
    <xf numFmtId="166" fontId="7" fillId="0" borderId="0" xfId="0" applyNumberFormat="1" applyFont="1"/>
    <xf numFmtId="0" fontId="2" fillId="0" borderId="0" xfId="0" applyFont="1"/>
    <xf numFmtId="0" fontId="23" fillId="0" borderId="0" xfId="0" applyFont="1"/>
    <xf numFmtId="0" fontId="24" fillId="0" borderId="0" xfId="0" applyFont="1"/>
  </cellXfs>
  <cellStyles count="3">
    <cellStyle name="Comma" xfId="1" builtinId="3"/>
    <cellStyle name="Hyperlink" xfId="2" builtinId="8"/>
    <cellStyle name="Normal" xfId="0" builtinId="0"/>
  </cellStyles>
  <dxfs count="9">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BQ158"/>
  <sheetViews>
    <sheetView showWhiteSpace="0" topLeftCell="B120" zoomScale="90" zoomScaleNormal="90" zoomScaleSheetLayoutView="70" workbookViewId="0">
      <selection activeCell="P151" sqref="P151"/>
    </sheetView>
  </sheetViews>
  <sheetFormatPr defaultColWidth="9.140625" defaultRowHeight="15.75" outlineLevelRow="2"/>
  <cols>
    <col min="1" max="1" width="23.28515625" style="98" customWidth="1"/>
    <col min="2" max="2" width="25" style="98" customWidth="1"/>
    <col min="3" max="3" width="9.5703125" style="98" customWidth="1"/>
    <col min="4" max="4" width="15.140625" style="36" hidden="1" customWidth="1"/>
    <col min="5" max="5" width="4.140625" style="98" customWidth="1"/>
    <col min="6" max="6" width="4.140625" style="36" hidden="1" customWidth="1"/>
    <col min="7" max="7" width="4" style="98" customWidth="1"/>
    <col min="8" max="8" width="4" style="36" hidden="1" customWidth="1"/>
    <col min="9" max="9" width="6.28515625" style="98" customWidth="1"/>
    <col min="10" max="10" width="1.5703125" style="36" hidden="1" customWidth="1"/>
    <col min="11" max="12" width="4.42578125" style="98" customWidth="1"/>
    <col min="13" max="13" width="4.42578125" style="36" hidden="1" customWidth="1"/>
    <col min="14" max="14" width="4.7109375" style="36" hidden="1" customWidth="1"/>
    <col min="15" max="16" width="9.7109375" style="98" customWidth="1"/>
    <col min="17" max="17" width="11.7109375" style="36" hidden="1" customWidth="1"/>
    <col min="18" max="20" width="9.7109375" style="36" hidden="1" customWidth="1"/>
    <col min="21" max="21" width="9.7109375" style="120" customWidth="1"/>
    <col min="22" max="22" width="74.42578125" style="36" hidden="1" customWidth="1"/>
    <col min="23" max="23" width="13.42578125" style="98" customWidth="1"/>
    <col min="24" max="24" width="11" style="98" customWidth="1"/>
    <col min="25" max="25" width="14.85546875" style="36" hidden="1" customWidth="1"/>
    <col min="26" max="26" width="14.7109375" style="36" hidden="1" customWidth="1"/>
    <col min="27" max="27" width="10.85546875" style="120" hidden="1" customWidth="1"/>
    <col min="28" max="28" width="11" style="98" customWidth="1"/>
    <col min="29" max="29" width="15" style="36" hidden="1" customWidth="1"/>
    <col min="30" max="31" width="14.28515625" style="98" customWidth="1"/>
    <col min="32" max="32" width="14.28515625" style="36" hidden="1" customWidth="1"/>
    <col min="33" max="33" width="14" style="98" customWidth="1"/>
    <col min="34" max="34" width="10.7109375" style="98" hidden="1" customWidth="1"/>
    <col min="35" max="35" width="9.7109375" style="98" hidden="1" customWidth="1"/>
    <col min="36" max="36" width="9.140625" style="98"/>
    <col min="37" max="42" width="5.5703125" style="76" hidden="1" customWidth="1"/>
    <col min="43" max="45" width="8.28515625" style="76" hidden="1" customWidth="1"/>
    <col min="46" max="46" width="9.140625" style="76" hidden="1" customWidth="1"/>
    <col min="47" max="16384" width="9.140625" style="98"/>
  </cols>
  <sheetData>
    <row r="1" spans="1:46" s="90" customFormat="1" ht="16.5" customHeight="1">
      <c r="A1" s="87" t="s">
        <v>67</v>
      </c>
      <c r="B1" s="87"/>
      <c r="C1" s="87"/>
      <c r="D1" s="88"/>
      <c r="E1" s="87"/>
      <c r="F1" s="88"/>
      <c r="G1" s="87"/>
      <c r="H1" s="89"/>
      <c r="J1" s="89"/>
      <c r="M1" s="89"/>
      <c r="N1" s="89"/>
      <c r="Q1" s="89"/>
      <c r="R1" s="89"/>
      <c r="S1" s="89"/>
      <c r="T1" s="89"/>
      <c r="U1" s="91"/>
      <c r="V1" s="89"/>
      <c r="X1" s="92" t="s">
        <v>85</v>
      </c>
      <c r="Y1" s="93"/>
      <c r="Z1" s="93"/>
      <c r="AA1" s="94"/>
      <c r="AB1" s="94"/>
      <c r="AC1" s="93"/>
      <c r="AD1" s="95"/>
      <c r="AE1" s="92" t="s">
        <v>87</v>
      </c>
      <c r="AF1" s="96"/>
      <c r="AG1" s="97"/>
      <c r="AH1" s="98"/>
      <c r="AI1" s="98"/>
      <c r="AK1" s="267" t="s">
        <v>77</v>
      </c>
      <c r="AL1" s="267"/>
      <c r="AM1" s="267"/>
      <c r="AN1" s="267"/>
      <c r="AO1" s="267"/>
      <c r="AP1" s="267"/>
      <c r="AQ1" s="267"/>
      <c r="AR1" s="267"/>
      <c r="AS1" s="267"/>
      <c r="AT1" s="267"/>
    </row>
    <row r="2" spans="1:46" s="90" customFormat="1">
      <c r="A2" s="99" t="s">
        <v>83</v>
      </c>
      <c r="B2" s="99"/>
      <c r="C2" s="99"/>
      <c r="D2" s="100"/>
      <c r="E2" s="101"/>
      <c r="F2" s="102"/>
      <c r="G2" s="103"/>
      <c r="H2" s="89"/>
      <c r="J2" s="89"/>
      <c r="M2" s="89"/>
      <c r="N2" s="89"/>
      <c r="Q2" s="89"/>
      <c r="R2" s="89"/>
      <c r="S2" s="89"/>
      <c r="T2" s="89"/>
      <c r="U2" s="91"/>
      <c r="V2" s="89"/>
      <c r="X2" s="104"/>
      <c r="Y2" s="23"/>
      <c r="Z2" s="23"/>
      <c r="AA2" s="105"/>
      <c r="AB2" s="105"/>
      <c r="AC2" s="23"/>
      <c r="AD2" s="106"/>
      <c r="AE2" s="104"/>
      <c r="AF2" s="107"/>
      <c r="AG2" s="108"/>
      <c r="AH2" s="98"/>
      <c r="AI2" s="98"/>
      <c r="AK2" s="72"/>
      <c r="AL2" s="72"/>
      <c r="AM2" s="73" t="s">
        <v>55</v>
      </c>
      <c r="AN2" s="74"/>
      <c r="AO2" s="72"/>
      <c r="AP2" s="72"/>
      <c r="AQ2" s="72"/>
      <c r="AR2" s="72"/>
      <c r="AS2" s="72"/>
      <c r="AT2" s="72"/>
    </row>
    <row r="3" spans="1:46" s="90" customFormat="1">
      <c r="A3" s="109"/>
      <c r="B3" s="109"/>
      <c r="C3" s="109"/>
      <c r="D3" s="110"/>
      <c r="E3" s="109"/>
      <c r="F3" s="111"/>
      <c r="G3" s="112"/>
      <c r="H3" s="89"/>
      <c r="J3" s="89"/>
      <c r="M3" s="89"/>
      <c r="N3" s="89"/>
      <c r="Q3" s="89"/>
      <c r="R3" s="89"/>
      <c r="S3" s="89"/>
      <c r="T3" s="89"/>
      <c r="U3" s="91"/>
      <c r="V3" s="89"/>
      <c r="X3" s="92" t="s">
        <v>86</v>
      </c>
      <c r="Y3" s="93"/>
      <c r="Z3" s="93"/>
      <c r="AA3" s="94"/>
      <c r="AB3" s="94"/>
      <c r="AC3" s="93"/>
      <c r="AD3" s="95"/>
      <c r="AE3" s="92" t="s">
        <v>87</v>
      </c>
      <c r="AF3" s="96"/>
      <c r="AG3" s="97"/>
      <c r="AH3" s="98"/>
      <c r="AI3" s="98"/>
      <c r="AK3" s="75" t="s">
        <v>68</v>
      </c>
      <c r="AL3" s="76" t="s">
        <v>72</v>
      </c>
      <c r="AM3" s="73" t="s">
        <v>36</v>
      </c>
      <c r="AN3" s="74"/>
      <c r="AO3" s="72"/>
      <c r="AP3" s="72"/>
      <c r="AQ3" s="72"/>
      <c r="AR3" s="72"/>
      <c r="AS3" s="72"/>
      <c r="AT3" s="72"/>
    </row>
    <row r="4" spans="1:46" s="90" customFormat="1">
      <c r="A4" s="99" t="s">
        <v>84</v>
      </c>
      <c r="B4" s="99"/>
      <c r="C4" s="99"/>
      <c r="D4" s="100"/>
      <c r="E4" s="99"/>
      <c r="F4" s="113"/>
      <c r="G4" s="114"/>
      <c r="H4" s="89"/>
      <c r="J4" s="89"/>
      <c r="M4" s="89"/>
      <c r="N4" s="89"/>
      <c r="Q4" s="89"/>
      <c r="R4" s="89"/>
      <c r="S4" s="89"/>
      <c r="T4" s="89"/>
      <c r="U4" s="91"/>
      <c r="V4" s="89"/>
      <c r="X4" s="104"/>
      <c r="Y4" s="23"/>
      <c r="Z4" s="23"/>
      <c r="AA4" s="105"/>
      <c r="AB4" s="105"/>
      <c r="AC4" s="23"/>
      <c r="AD4" s="106"/>
      <c r="AE4" s="104"/>
      <c r="AF4" s="107"/>
      <c r="AG4" s="108"/>
      <c r="AH4" s="98"/>
      <c r="AI4" s="98"/>
      <c r="AK4" s="75" t="s">
        <v>69</v>
      </c>
      <c r="AL4" s="76" t="s">
        <v>73</v>
      </c>
      <c r="AM4" s="73" t="s">
        <v>37</v>
      </c>
      <c r="AN4" s="74"/>
      <c r="AO4" s="72"/>
      <c r="AP4" s="72"/>
      <c r="AQ4" s="72"/>
      <c r="AR4" s="72"/>
      <c r="AS4" s="72"/>
      <c r="AT4" s="72"/>
    </row>
    <row r="5" spans="1:46" s="90" customFormat="1">
      <c r="A5" s="109"/>
      <c r="B5" s="109"/>
      <c r="C5" s="109"/>
      <c r="D5" s="110"/>
      <c r="E5" s="109"/>
      <c r="F5" s="88"/>
      <c r="G5" s="87"/>
      <c r="H5" s="89"/>
      <c r="J5" s="89"/>
      <c r="M5" s="89"/>
      <c r="N5" s="89"/>
      <c r="Q5" s="89"/>
      <c r="R5" s="89"/>
      <c r="S5" s="89"/>
      <c r="T5" s="89"/>
      <c r="U5" s="91"/>
      <c r="V5" s="89"/>
      <c r="X5" s="98"/>
      <c r="Y5" s="36"/>
      <c r="Z5" s="36"/>
      <c r="AA5" s="98"/>
      <c r="AB5" s="98"/>
      <c r="AC5" s="36"/>
      <c r="AD5" s="98"/>
      <c r="AE5" s="98"/>
      <c r="AF5" s="36"/>
      <c r="AG5" s="98"/>
      <c r="AH5" s="98"/>
      <c r="AI5" s="98"/>
      <c r="AK5" s="76"/>
      <c r="AL5" s="77" t="s">
        <v>74</v>
      </c>
      <c r="AM5" s="73" t="s">
        <v>38</v>
      </c>
      <c r="AN5" s="74"/>
      <c r="AO5" s="72"/>
      <c r="AP5" s="72"/>
      <c r="AQ5" s="72"/>
      <c r="AR5" s="72"/>
      <c r="AS5" s="72"/>
      <c r="AT5" s="72"/>
    </row>
    <row r="6" spans="1:46" s="116" customFormat="1">
      <c r="A6" s="109" t="s">
        <v>88</v>
      </c>
      <c r="B6" s="109"/>
      <c r="C6" s="109"/>
      <c r="D6" s="110"/>
      <c r="E6" s="109"/>
      <c r="F6" s="110"/>
      <c r="G6" s="109"/>
      <c r="H6" s="115"/>
      <c r="J6" s="115"/>
      <c r="M6" s="115"/>
      <c r="N6" s="115"/>
      <c r="Q6" s="115"/>
      <c r="R6" s="115"/>
      <c r="S6" s="115"/>
      <c r="T6" s="115"/>
      <c r="U6" s="117"/>
      <c r="V6" s="115"/>
      <c r="Y6" s="115"/>
      <c r="Z6" s="115"/>
      <c r="AC6" s="115"/>
      <c r="AF6" s="115"/>
      <c r="AK6" s="78"/>
      <c r="AL6" s="78"/>
      <c r="AM6" s="79" t="s">
        <v>39</v>
      </c>
      <c r="AN6" s="80"/>
      <c r="AO6" s="78"/>
      <c r="AP6" s="78"/>
      <c r="AQ6" s="78"/>
      <c r="AR6" s="78"/>
      <c r="AS6" s="78"/>
      <c r="AT6" s="78"/>
    </row>
    <row r="7" spans="1:46" s="116" customFormat="1" ht="17.25" customHeight="1">
      <c r="A7" s="109"/>
      <c r="B7" s="109"/>
      <c r="C7" s="109"/>
      <c r="D7" s="110"/>
      <c r="E7" s="109"/>
      <c r="F7" s="110"/>
      <c r="G7" s="109"/>
      <c r="H7" s="115"/>
      <c r="J7" s="115"/>
      <c r="M7" s="115"/>
      <c r="N7" s="115"/>
      <c r="Q7" s="115"/>
      <c r="R7" s="115"/>
      <c r="S7" s="115"/>
      <c r="T7" s="115"/>
      <c r="U7" s="117"/>
      <c r="V7" s="115"/>
      <c r="Y7" s="115"/>
      <c r="Z7" s="115"/>
      <c r="AC7" s="115"/>
      <c r="AF7" s="115"/>
      <c r="AK7" s="78"/>
      <c r="AL7" s="78"/>
      <c r="AM7" s="80"/>
      <c r="AN7" s="80"/>
      <c r="AO7" s="78"/>
      <c r="AP7" s="78"/>
      <c r="AQ7" s="78"/>
      <c r="AR7" s="78"/>
      <c r="AS7" s="78"/>
      <c r="AT7" s="78"/>
    </row>
    <row r="8" spans="1:46" s="246" customFormat="1" ht="15">
      <c r="A8" s="290" t="s">
        <v>89</v>
      </c>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c r="AB8" s="290"/>
      <c r="AC8" s="290"/>
      <c r="AD8" s="290"/>
      <c r="AE8" s="290"/>
      <c r="AF8" s="290"/>
      <c r="AG8" s="290"/>
      <c r="AK8" s="247"/>
      <c r="AL8" s="247"/>
      <c r="AM8" s="248"/>
      <c r="AN8" s="248"/>
      <c r="AO8" s="247"/>
      <c r="AP8" s="247"/>
      <c r="AQ8" s="247"/>
      <c r="AR8" s="247"/>
      <c r="AS8" s="247"/>
      <c r="AT8" s="247"/>
    </row>
    <row r="9" spans="1:46" s="246" customFormat="1" ht="21.75" customHeight="1">
      <c r="A9" s="290"/>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c r="AD9" s="290"/>
      <c r="AE9" s="290"/>
      <c r="AF9" s="290"/>
      <c r="AG9" s="290"/>
      <c r="AK9" s="247"/>
      <c r="AL9" s="247"/>
      <c r="AM9" s="248"/>
      <c r="AN9" s="248"/>
      <c r="AO9" s="247"/>
      <c r="AP9" s="247"/>
      <c r="AQ9" s="247"/>
      <c r="AR9" s="247"/>
      <c r="AS9" s="247"/>
      <c r="AT9" s="247"/>
    </row>
    <row r="10" spans="1:46" s="246" customFormat="1" ht="15" customHeight="1">
      <c r="A10" s="290" t="s">
        <v>90</v>
      </c>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290"/>
      <c r="AB10" s="290"/>
      <c r="AC10" s="290"/>
      <c r="AD10" s="290"/>
      <c r="AE10" s="290"/>
      <c r="AF10" s="290"/>
      <c r="AG10" s="290"/>
      <c r="AK10" s="247"/>
      <c r="AL10" s="247"/>
      <c r="AM10" s="248"/>
      <c r="AN10" s="248"/>
      <c r="AO10" s="247"/>
      <c r="AP10" s="247"/>
      <c r="AQ10" s="247"/>
      <c r="AR10" s="247"/>
      <c r="AS10" s="247"/>
      <c r="AT10" s="247"/>
    </row>
    <row r="11" spans="1:46" s="246" customFormat="1" ht="15">
      <c r="A11" s="290"/>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c r="AC11" s="290"/>
      <c r="AD11" s="290"/>
      <c r="AE11" s="290"/>
      <c r="AF11" s="290"/>
      <c r="AG11" s="290"/>
      <c r="AK11" s="247"/>
      <c r="AL11" s="247"/>
      <c r="AM11" s="248"/>
      <c r="AN11" s="248"/>
      <c r="AO11" s="247"/>
      <c r="AP11" s="247"/>
      <c r="AQ11" s="247"/>
      <c r="AR11" s="247"/>
      <c r="AS11" s="247"/>
      <c r="AT11" s="247"/>
    </row>
    <row r="12" spans="1:46" s="246" customFormat="1" ht="21" customHeight="1">
      <c r="A12" s="290"/>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K12" s="247"/>
      <c r="AL12" s="247"/>
      <c r="AM12" s="248"/>
      <c r="AN12" s="248"/>
      <c r="AO12" s="247"/>
      <c r="AP12" s="247"/>
      <c r="AQ12" s="247"/>
      <c r="AR12" s="247"/>
      <c r="AS12" s="247"/>
      <c r="AT12" s="247"/>
    </row>
    <row r="13" spans="1:46" s="246" customFormat="1" ht="15">
      <c r="A13" s="290" t="s">
        <v>91</v>
      </c>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K13" s="247"/>
      <c r="AL13" s="247"/>
      <c r="AM13" s="248"/>
      <c r="AN13" s="248"/>
      <c r="AO13" s="247"/>
      <c r="AP13" s="247"/>
      <c r="AQ13" s="247"/>
      <c r="AR13" s="247"/>
      <c r="AS13" s="247"/>
      <c r="AT13" s="247"/>
    </row>
    <row r="14" spans="1:46" s="246" customFormat="1" ht="15">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K14" s="247"/>
      <c r="AL14" s="247"/>
      <c r="AM14" s="248"/>
      <c r="AN14" s="248"/>
      <c r="AO14" s="247"/>
      <c r="AP14" s="247"/>
      <c r="AQ14" s="247"/>
      <c r="AR14" s="247"/>
      <c r="AS14" s="247"/>
      <c r="AT14" s="247"/>
    </row>
    <row r="15" spans="1:46" ht="9.75" customHeight="1">
      <c r="B15" s="118"/>
      <c r="C15" s="118"/>
      <c r="D15" s="119"/>
      <c r="AA15" s="98"/>
    </row>
    <row r="16" spans="1:46" ht="18.75">
      <c r="A16" s="121"/>
      <c r="B16" s="269"/>
      <c r="C16" s="270"/>
      <c r="D16" s="122"/>
      <c r="E16" s="272" t="s">
        <v>2</v>
      </c>
      <c r="F16" s="273"/>
      <c r="G16" s="273"/>
      <c r="H16" s="273"/>
      <c r="I16" s="273"/>
      <c r="J16" s="273"/>
      <c r="K16" s="273"/>
      <c r="L16" s="273"/>
      <c r="M16" s="273"/>
      <c r="N16" s="274"/>
      <c r="O16" s="123" t="s">
        <v>7</v>
      </c>
      <c r="P16" s="123" t="s">
        <v>8</v>
      </c>
      <c r="Q16" s="21"/>
      <c r="R16" s="21"/>
      <c r="S16" s="21"/>
      <c r="T16" s="21"/>
      <c r="U16" s="124"/>
      <c r="V16" s="21"/>
      <c r="W16" s="125"/>
      <c r="X16" s="125"/>
      <c r="Y16" s="21"/>
      <c r="Z16" s="21"/>
      <c r="AA16" s="124"/>
      <c r="AB16" s="125"/>
      <c r="AC16" s="21"/>
      <c r="AD16" s="125"/>
      <c r="AE16" s="126"/>
      <c r="AF16" s="122"/>
      <c r="AG16" s="126"/>
      <c r="AH16" s="126"/>
      <c r="AI16" s="126"/>
    </row>
    <row r="17" spans="1:35" ht="15.75" customHeight="1">
      <c r="A17" s="258" t="s">
        <v>92</v>
      </c>
      <c r="B17" s="275"/>
      <c r="C17" s="275"/>
      <c r="D17" s="275"/>
      <c r="E17" s="275"/>
      <c r="F17" s="275"/>
      <c r="G17" s="275"/>
      <c r="H17" s="275"/>
      <c r="I17" s="275"/>
      <c r="J17" s="275"/>
      <c r="K17" s="275"/>
      <c r="L17" s="275"/>
      <c r="M17" s="275"/>
      <c r="N17" s="276"/>
      <c r="O17" s="255" t="s">
        <v>94</v>
      </c>
      <c r="P17" s="256"/>
      <c r="Q17" s="256"/>
      <c r="R17" s="256"/>
      <c r="S17" s="256"/>
      <c r="T17" s="256"/>
      <c r="U17" s="256"/>
      <c r="V17" s="256"/>
      <c r="W17" s="256"/>
      <c r="X17" s="256"/>
      <c r="Y17" s="256"/>
      <c r="Z17" s="256"/>
      <c r="AA17" s="256"/>
      <c r="AB17" s="256"/>
      <c r="AC17" s="256"/>
      <c r="AD17" s="257"/>
      <c r="AE17" s="258" t="s">
        <v>95</v>
      </c>
      <c r="AF17" s="259"/>
      <c r="AG17" s="251"/>
      <c r="AH17" s="125"/>
      <c r="AI17" s="105"/>
    </row>
    <row r="18" spans="1:35" ht="15.75" customHeight="1">
      <c r="A18" s="278" t="s">
        <v>0</v>
      </c>
      <c r="B18" s="306"/>
      <c r="C18" s="291" t="s">
        <v>106</v>
      </c>
      <c r="D18" s="19"/>
      <c r="E18" s="258" t="s">
        <v>93</v>
      </c>
      <c r="F18" s="277"/>
      <c r="G18" s="277"/>
      <c r="H18" s="277"/>
      <c r="I18" s="277"/>
      <c r="J18" s="277"/>
      <c r="K18" s="277"/>
      <c r="L18" s="277"/>
      <c r="M18" s="277"/>
      <c r="N18" s="277"/>
      <c r="O18" s="277"/>
      <c r="P18" s="251"/>
      <c r="Q18" s="128"/>
      <c r="R18" s="85"/>
      <c r="S18" s="85"/>
      <c r="U18" s="291" t="s">
        <v>104</v>
      </c>
      <c r="V18" s="292" t="s">
        <v>34</v>
      </c>
      <c r="W18" s="291" t="s">
        <v>100</v>
      </c>
      <c r="X18" s="293" t="s">
        <v>99</v>
      </c>
      <c r="Y18" s="292" t="s">
        <v>66</v>
      </c>
      <c r="Z18" s="294"/>
      <c r="AA18" s="295" t="s">
        <v>19</v>
      </c>
      <c r="AB18" s="291" t="s">
        <v>103</v>
      </c>
      <c r="AC18" s="296"/>
      <c r="AD18" s="297"/>
      <c r="AE18" s="297"/>
      <c r="AF18" s="296"/>
      <c r="AG18" s="298" t="s">
        <v>96</v>
      </c>
      <c r="AH18" s="268" t="s">
        <v>62</v>
      </c>
      <c r="AI18" s="263" t="s">
        <v>60</v>
      </c>
    </row>
    <row r="19" spans="1:35" ht="63" customHeight="1">
      <c r="A19" s="279"/>
      <c r="B19" s="307" t="s">
        <v>105</v>
      </c>
      <c r="C19" s="299"/>
      <c r="D19" s="20" t="s">
        <v>75</v>
      </c>
      <c r="E19" s="129" t="s">
        <v>1</v>
      </c>
      <c r="F19" s="20"/>
      <c r="G19" s="129" t="s">
        <v>4</v>
      </c>
      <c r="H19" s="20"/>
      <c r="I19" s="130" t="s">
        <v>6</v>
      </c>
      <c r="J19" s="28"/>
      <c r="K19" s="130" t="s">
        <v>3</v>
      </c>
      <c r="L19" s="130" t="s">
        <v>16</v>
      </c>
      <c r="M19" s="28"/>
      <c r="N19" s="30" t="s">
        <v>17</v>
      </c>
      <c r="O19" s="297" t="s">
        <v>102</v>
      </c>
      <c r="P19" s="131" t="s">
        <v>101</v>
      </c>
      <c r="Q19" s="34" t="s">
        <v>70</v>
      </c>
      <c r="R19" s="35" t="s">
        <v>71</v>
      </c>
      <c r="S19" s="35"/>
      <c r="T19" s="36" t="s">
        <v>79</v>
      </c>
      <c r="U19" s="299"/>
      <c r="V19" s="300"/>
      <c r="W19" s="299"/>
      <c r="X19" s="301"/>
      <c r="Y19" s="302"/>
      <c r="Z19" s="303" t="s">
        <v>18</v>
      </c>
      <c r="AA19" s="304"/>
      <c r="AB19" s="299"/>
      <c r="AC19" s="303" t="s">
        <v>64</v>
      </c>
      <c r="AD19" s="305" t="s">
        <v>98</v>
      </c>
      <c r="AE19" s="305" t="s">
        <v>97</v>
      </c>
      <c r="AF19" s="303"/>
      <c r="AG19" s="299"/>
      <c r="AH19" s="264"/>
      <c r="AI19" s="271"/>
    </row>
    <row r="20" spans="1:35" ht="63" hidden="1" customHeight="1">
      <c r="A20" s="132"/>
      <c r="B20" s="133"/>
      <c r="C20" s="134" t="s">
        <v>72</v>
      </c>
      <c r="D20" s="21"/>
      <c r="E20" s="125"/>
      <c r="F20" s="21"/>
      <c r="G20" s="125"/>
      <c r="H20" s="21"/>
      <c r="I20" s="135"/>
      <c r="J20" s="29"/>
      <c r="K20" s="135"/>
      <c r="L20" s="135"/>
      <c r="M20" s="29"/>
      <c r="N20" s="31"/>
      <c r="O20" s="136"/>
      <c r="P20" s="137"/>
      <c r="Q20" s="37"/>
      <c r="R20" s="38"/>
      <c r="S20" s="38"/>
      <c r="U20" s="136"/>
      <c r="V20" s="37"/>
      <c r="W20" s="138"/>
      <c r="X20" s="139"/>
      <c r="Y20" s="53"/>
      <c r="Z20" s="37"/>
      <c r="AA20" s="140"/>
      <c r="AB20" s="138"/>
      <c r="AC20" s="62"/>
      <c r="AD20" s="138"/>
      <c r="AE20" s="138"/>
      <c r="AF20" s="62"/>
      <c r="AG20" s="136"/>
      <c r="AH20" s="136"/>
      <c r="AI20" s="141"/>
    </row>
    <row r="21" spans="1:35" ht="63" hidden="1" customHeight="1">
      <c r="A21" s="132"/>
      <c r="B21" s="133"/>
      <c r="C21" s="134" t="s">
        <v>73</v>
      </c>
      <c r="D21" s="21"/>
      <c r="E21" s="125"/>
      <c r="F21" s="21"/>
      <c r="G21" s="125"/>
      <c r="H21" s="21"/>
      <c r="I21" s="135"/>
      <c r="J21" s="29"/>
      <c r="K21" s="135"/>
      <c r="L21" s="135"/>
      <c r="M21" s="29"/>
      <c r="N21" s="31"/>
      <c r="O21" s="136"/>
      <c r="P21" s="137"/>
      <c r="Q21" s="37"/>
      <c r="R21" s="38"/>
      <c r="S21" s="38"/>
      <c r="U21" s="136"/>
      <c r="V21" s="37"/>
      <c r="W21" s="138"/>
      <c r="X21" s="139"/>
      <c r="Y21" s="53"/>
      <c r="Z21" s="37"/>
      <c r="AA21" s="140"/>
      <c r="AB21" s="138"/>
      <c r="AC21" s="62"/>
      <c r="AD21" s="138"/>
      <c r="AE21" s="138"/>
      <c r="AF21" s="62"/>
      <c r="AG21" s="136"/>
      <c r="AH21" s="136"/>
      <c r="AI21" s="141"/>
    </row>
    <row r="22" spans="1:35" ht="7.5" customHeight="1">
      <c r="A22" s="142"/>
      <c r="B22" s="143"/>
      <c r="C22" s="144" t="s">
        <v>74</v>
      </c>
      <c r="D22" s="22"/>
      <c r="E22" s="143"/>
      <c r="F22" s="22"/>
      <c r="G22" s="143"/>
      <c r="H22" s="22"/>
      <c r="I22" s="143"/>
      <c r="J22" s="22"/>
      <c r="K22" s="143"/>
      <c r="L22" s="143"/>
      <c r="M22" s="22"/>
      <c r="N22" s="22"/>
      <c r="O22" s="143"/>
      <c r="P22" s="143"/>
      <c r="Q22" s="22"/>
      <c r="R22" s="22"/>
      <c r="S22" s="22"/>
      <c r="T22" s="22"/>
      <c r="U22" s="145"/>
      <c r="V22" s="22"/>
      <c r="X22" s="146"/>
      <c r="Y22" s="22"/>
      <c r="Z22" s="22"/>
      <c r="AA22" s="147"/>
      <c r="AG22" s="143"/>
      <c r="AH22" s="143"/>
      <c r="AI22" s="148"/>
    </row>
    <row r="23" spans="1:35" ht="25.5">
      <c r="A23" s="308" t="s">
        <v>107</v>
      </c>
      <c r="B23" s="150" t="s">
        <v>108</v>
      </c>
      <c r="C23" s="151"/>
      <c r="D23" s="22" t="str">
        <f t="shared" ref="D23:D80" si="0">IF(C23="High",2.5,IF(C23="Medium",1.8,IF(C23="Low",1.2,"")))</f>
        <v/>
      </c>
      <c r="E23" s="152"/>
      <c r="F23" s="24"/>
      <c r="G23" s="152"/>
      <c r="H23" s="24"/>
      <c r="I23" s="152"/>
      <c r="J23" s="24"/>
      <c r="K23" s="152"/>
      <c r="L23" s="153"/>
      <c r="M23" s="32">
        <f t="shared" ref="M23:M29" si="1">IF(L23="y",1,0)</f>
        <v>0</v>
      </c>
      <c r="N23" s="32">
        <f t="shared" ref="N23:N70" si="2">J23+H23+F23+M23</f>
        <v>0</v>
      </c>
      <c r="O23" s="123"/>
      <c r="P23" s="123"/>
      <c r="Q23" s="20">
        <f t="shared" ref="Q23:Q54" si="3">IF(O23="Y",0.5,1)</f>
        <v>1</v>
      </c>
      <c r="R23" s="32">
        <f>IF(P23="Y",2/3,1)</f>
        <v>1</v>
      </c>
      <c r="S23" s="32"/>
      <c r="T23" s="39" t="str">
        <f t="shared" ref="T23:T54" si="4">IF(C23="","",D23*Q23*R23)</f>
        <v/>
      </c>
      <c r="U23" s="86" t="str">
        <f>IF(T23="","",ROUNDUP(T23,1))</f>
        <v/>
      </c>
      <c r="V23" s="22">
        <f>+Intangibles!$E$32</f>
        <v>0</v>
      </c>
      <c r="W23" s="154" t="str">
        <f t="shared" ref="W23:W28" si="5">IF(V23=0,"",V23)</f>
        <v/>
      </c>
      <c r="X23" s="155" t="s">
        <v>42</v>
      </c>
      <c r="Y23" s="54">
        <f>IF(W23="",V23,W23)</f>
        <v>0</v>
      </c>
      <c r="Z23" s="55" t="e">
        <f t="shared" ref="Z23:Z31" si="6">T23*Y23/$B$106</f>
        <v>#VALUE!</v>
      </c>
      <c r="AA23" s="156" t="str">
        <f t="shared" ref="AA23:AA59" si="7">IF($B$106=0," ",ROUNDUP(Z23,0))</f>
        <v/>
      </c>
      <c r="AB23" s="157" t="str">
        <f t="shared" ref="AB23:AB71" si="8">IF(OR(W23="",U23="")," ",AA23)</f>
        <v/>
      </c>
      <c r="AC23" s="63">
        <f>COUNT(Intangibles!D$9:D$29)</f>
        <v>0</v>
      </c>
      <c r="AD23" s="157" t="str">
        <f>IF(AC23=0," ",AC23)</f>
        <v xml:space="preserve"> </v>
      </c>
      <c r="AE23" s="158"/>
      <c r="AF23" s="66"/>
      <c r="AG23" s="159"/>
      <c r="AH23" s="160"/>
      <c r="AI23" s="150"/>
    </row>
    <row r="24" spans="1:35" hidden="1" outlineLevel="1">
      <c r="A24" s="309"/>
      <c r="B24" s="150" t="s">
        <v>108</v>
      </c>
      <c r="C24" s="151"/>
      <c r="D24" s="22" t="str">
        <f t="shared" si="0"/>
        <v/>
      </c>
      <c r="E24" s="152"/>
      <c r="F24" s="24"/>
      <c r="G24" s="152"/>
      <c r="H24" s="24"/>
      <c r="I24" s="152"/>
      <c r="J24" s="24"/>
      <c r="K24" s="152"/>
      <c r="L24" s="153"/>
      <c r="M24" s="32">
        <f t="shared" si="1"/>
        <v>0</v>
      </c>
      <c r="N24" s="32">
        <f t="shared" si="2"/>
        <v>0</v>
      </c>
      <c r="O24" s="123"/>
      <c r="P24" s="123"/>
      <c r="Q24" s="20">
        <f t="shared" si="3"/>
        <v>1</v>
      </c>
      <c r="R24" s="32">
        <f t="shared" ref="R24:R88" si="9">IF(P24="Y",2/3,1)</f>
        <v>1</v>
      </c>
      <c r="S24" s="32"/>
      <c r="T24" s="40" t="str">
        <f t="shared" si="4"/>
        <v/>
      </c>
      <c r="U24" s="86" t="str">
        <f t="shared" ref="U24:U88" si="10">IF(T24="","",ROUNDUP(T24,1))</f>
        <v/>
      </c>
      <c r="V24" s="22">
        <f>+Intangibles!$E$32</f>
        <v>0</v>
      </c>
      <c r="W24" s="161" t="str">
        <f t="shared" si="5"/>
        <v/>
      </c>
      <c r="X24" s="155" t="s">
        <v>42</v>
      </c>
      <c r="Y24" s="54">
        <f t="shared" ref="Y24:Y88" si="11">IF(W24="",V24,W24)</f>
        <v>0</v>
      </c>
      <c r="Z24" s="55" t="e">
        <f t="shared" si="6"/>
        <v>#VALUE!</v>
      </c>
      <c r="AA24" s="156" t="str">
        <f t="shared" si="7"/>
        <v/>
      </c>
      <c r="AB24" s="157" t="str">
        <f t="shared" si="8"/>
        <v/>
      </c>
      <c r="AC24" s="63">
        <f>COUNT(Intangibles!D$9:D$29)</f>
        <v>0</v>
      </c>
      <c r="AD24" s="157" t="str">
        <f t="shared" ref="AD24:AD88" si="12">IF(AC24=0," ",AC24)</f>
        <v xml:space="preserve"> </v>
      </c>
      <c r="AE24" s="162"/>
      <c r="AF24" s="63"/>
      <c r="AG24" s="163"/>
      <c r="AH24" s="164"/>
      <c r="AI24" s="150"/>
    </row>
    <row r="25" spans="1:35" hidden="1" outlineLevel="1">
      <c r="A25" s="309"/>
      <c r="B25" s="150" t="s">
        <v>108</v>
      </c>
      <c r="C25" s="151"/>
      <c r="D25" s="22" t="str">
        <f t="shared" si="0"/>
        <v/>
      </c>
      <c r="E25" s="152"/>
      <c r="F25" s="24"/>
      <c r="G25" s="152"/>
      <c r="H25" s="24"/>
      <c r="I25" s="152"/>
      <c r="J25" s="24"/>
      <c r="K25" s="152"/>
      <c r="L25" s="153"/>
      <c r="M25" s="32">
        <f t="shared" si="1"/>
        <v>0</v>
      </c>
      <c r="N25" s="32">
        <f t="shared" si="2"/>
        <v>0</v>
      </c>
      <c r="O25" s="123"/>
      <c r="P25" s="123"/>
      <c r="Q25" s="20">
        <f t="shared" si="3"/>
        <v>1</v>
      </c>
      <c r="R25" s="32">
        <f t="shared" si="9"/>
        <v>1</v>
      </c>
      <c r="S25" s="32"/>
      <c r="T25" s="40" t="str">
        <f t="shared" si="4"/>
        <v/>
      </c>
      <c r="U25" s="86" t="str">
        <f t="shared" si="10"/>
        <v/>
      </c>
      <c r="V25" s="22">
        <f>+Intangibles!$E$32</f>
        <v>0</v>
      </c>
      <c r="W25" s="161" t="str">
        <f t="shared" si="5"/>
        <v/>
      </c>
      <c r="X25" s="155" t="s">
        <v>42</v>
      </c>
      <c r="Y25" s="54">
        <f t="shared" si="11"/>
        <v>0</v>
      </c>
      <c r="Z25" s="55" t="e">
        <f t="shared" si="6"/>
        <v>#VALUE!</v>
      </c>
      <c r="AA25" s="156" t="str">
        <f t="shared" si="7"/>
        <v/>
      </c>
      <c r="AB25" s="157" t="str">
        <f t="shared" si="8"/>
        <v/>
      </c>
      <c r="AC25" s="63">
        <f>COUNT(Intangibles!D$9:D$29)</f>
        <v>0</v>
      </c>
      <c r="AD25" s="157" t="str">
        <f t="shared" si="12"/>
        <v xml:space="preserve"> </v>
      </c>
      <c r="AE25" s="162"/>
      <c r="AF25" s="63"/>
      <c r="AG25" s="163"/>
      <c r="AH25" s="164"/>
      <c r="AI25" s="150"/>
    </row>
    <row r="26" spans="1:35" hidden="1" outlineLevel="1">
      <c r="A26" s="309"/>
      <c r="B26" s="150" t="s">
        <v>108</v>
      </c>
      <c r="C26" s="151"/>
      <c r="D26" s="22" t="str">
        <f t="shared" si="0"/>
        <v/>
      </c>
      <c r="E26" s="152"/>
      <c r="F26" s="24"/>
      <c r="G26" s="152"/>
      <c r="H26" s="24"/>
      <c r="I26" s="152"/>
      <c r="J26" s="24"/>
      <c r="K26" s="152"/>
      <c r="L26" s="153"/>
      <c r="M26" s="32">
        <f t="shared" si="1"/>
        <v>0</v>
      </c>
      <c r="N26" s="32">
        <f t="shared" si="2"/>
        <v>0</v>
      </c>
      <c r="O26" s="123"/>
      <c r="P26" s="123"/>
      <c r="Q26" s="20">
        <f t="shared" si="3"/>
        <v>1</v>
      </c>
      <c r="R26" s="32">
        <f t="shared" si="9"/>
        <v>1</v>
      </c>
      <c r="S26" s="32"/>
      <c r="T26" s="40" t="str">
        <f t="shared" si="4"/>
        <v/>
      </c>
      <c r="U26" s="86" t="str">
        <f t="shared" si="10"/>
        <v/>
      </c>
      <c r="V26" s="22">
        <f>+Intangibles!$E$32</f>
        <v>0</v>
      </c>
      <c r="W26" s="161" t="str">
        <f t="shared" si="5"/>
        <v/>
      </c>
      <c r="X26" s="155" t="s">
        <v>42</v>
      </c>
      <c r="Y26" s="54">
        <f t="shared" si="11"/>
        <v>0</v>
      </c>
      <c r="Z26" s="55" t="e">
        <f t="shared" si="6"/>
        <v>#VALUE!</v>
      </c>
      <c r="AA26" s="156" t="str">
        <f t="shared" si="7"/>
        <v/>
      </c>
      <c r="AB26" s="157" t="str">
        <f t="shared" si="8"/>
        <v/>
      </c>
      <c r="AC26" s="63">
        <f>COUNT(Intangibles!D$9:D$29)</f>
        <v>0</v>
      </c>
      <c r="AD26" s="157" t="str">
        <f t="shared" si="12"/>
        <v xml:space="preserve"> </v>
      </c>
      <c r="AE26" s="162"/>
      <c r="AF26" s="63"/>
      <c r="AG26" s="163"/>
      <c r="AH26" s="164"/>
      <c r="AI26" s="150"/>
    </row>
    <row r="27" spans="1:35" hidden="1" outlineLevel="1">
      <c r="A27" s="309"/>
      <c r="B27" s="150" t="s">
        <v>108</v>
      </c>
      <c r="C27" s="151"/>
      <c r="D27" s="22" t="str">
        <f t="shared" si="0"/>
        <v/>
      </c>
      <c r="E27" s="152"/>
      <c r="F27" s="24"/>
      <c r="G27" s="152"/>
      <c r="H27" s="24"/>
      <c r="I27" s="152"/>
      <c r="J27" s="24"/>
      <c r="K27" s="152"/>
      <c r="L27" s="153"/>
      <c r="M27" s="32">
        <f t="shared" si="1"/>
        <v>0</v>
      </c>
      <c r="N27" s="32">
        <f t="shared" si="2"/>
        <v>0</v>
      </c>
      <c r="O27" s="123"/>
      <c r="P27" s="123"/>
      <c r="Q27" s="20">
        <f t="shared" si="3"/>
        <v>1</v>
      </c>
      <c r="R27" s="32">
        <f t="shared" si="9"/>
        <v>1</v>
      </c>
      <c r="S27" s="32"/>
      <c r="T27" s="40" t="str">
        <f t="shared" si="4"/>
        <v/>
      </c>
      <c r="U27" s="86" t="str">
        <f t="shared" si="10"/>
        <v/>
      </c>
      <c r="V27" s="22">
        <f>+Intangibles!$E$32</f>
        <v>0</v>
      </c>
      <c r="W27" s="161" t="str">
        <f t="shared" si="5"/>
        <v/>
      </c>
      <c r="X27" s="155" t="s">
        <v>42</v>
      </c>
      <c r="Y27" s="54">
        <f t="shared" si="11"/>
        <v>0</v>
      </c>
      <c r="Z27" s="55" t="e">
        <f t="shared" si="6"/>
        <v>#VALUE!</v>
      </c>
      <c r="AA27" s="156" t="str">
        <f t="shared" si="7"/>
        <v/>
      </c>
      <c r="AB27" s="157" t="str">
        <f t="shared" si="8"/>
        <v/>
      </c>
      <c r="AC27" s="63">
        <f>COUNT(Intangibles!D$9:D$29)</f>
        <v>0</v>
      </c>
      <c r="AD27" s="157" t="str">
        <f t="shared" si="12"/>
        <v xml:space="preserve"> </v>
      </c>
      <c r="AE27" s="162"/>
      <c r="AF27" s="63"/>
      <c r="AG27" s="163"/>
      <c r="AH27" s="164"/>
      <c r="AI27" s="150"/>
    </row>
    <row r="28" spans="1:35" ht="16.5" hidden="1" outlineLevel="1" thickBot="1">
      <c r="A28" s="310"/>
      <c r="B28" s="150" t="s">
        <v>108</v>
      </c>
      <c r="C28" s="165"/>
      <c r="D28" s="22" t="str">
        <f t="shared" si="0"/>
        <v/>
      </c>
      <c r="E28" s="166"/>
      <c r="F28" s="25"/>
      <c r="G28" s="166"/>
      <c r="H28" s="25"/>
      <c r="I28" s="166"/>
      <c r="J28" s="25"/>
      <c r="K28" s="166"/>
      <c r="L28" s="167"/>
      <c r="M28" s="33">
        <f t="shared" si="1"/>
        <v>0</v>
      </c>
      <c r="N28" s="33">
        <f t="shared" si="2"/>
        <v>0</v>
      </c>
      <c r="O28" s="168"/>
      <c r="P28" s="168"/>
      <c r="Q28" s="20">
        <f t="shared" si="3"/>
        <v>1</v>
      </c>
      <c r="R28" s="33">
        <f t="shared" si="9"/>
        <v>1</v>
      </c>
      <c r="S28" s="33"/>
      <c r="T28" s="41" t="str">
        <f t="shared" si="4"/>
        <v/>
      </c>
      <c r="U28" s="86" t="str">
        <f t="shared" si="10"/>
        <v/>
      </c>
      <c r="V28" s="45">
        <f>+Intangibles!$E$32</f>
        <v>0</v>
      </c>
      <c r="W28" s="161" t="str">
        <f t="shared" si="5"/>
        <v/>
      </c>
      <c r="X28" s="169" t="s">
        <v>42</v>
      </c>
      <c r="Y28" s="56">
        <f t="shared" si="11"/>
        <v>0</v>
      </c>
      <c r="Z28" s="57" t="e">
        <f t="shared" si="6"/>
        <v>#VALUE!</v>
      </c>
      <c r="AA28" s="170" t="str">
        <f t="shared" si="7"/>
        <v/>
      </c>
      <c r="AB28" s="157" t="str">
        <f t="shared" si="8"/>
        <v/>
      </c>
      <c r="AC28" s="64">
        <f>COUNT(Intangibles!D$9:D$29)</f>
        <v>0</v>
      </c>
      <c r="AD28" s="171" t="str">
        <f t="shared" si="12"/>
        <v xml:space="preserve"> </v>
      </c>
      <c r="AE28" s="172"/>
      <c r="AF28" s="64"/>
      <c r="AG28" s="173"/>
      <c r="AH28" s="164"/>
      <c r="AI28" s="150"/>
    </row>
    <row r="29" spans="1:35" ht="30" collapsed="1">
      <c r="A29" s="311" t="s">
        <v>109</v>
      </c>
      <c r="B29" s="150" t="s">
        <v>108</v>
      </c>
      <c r="C29" s="129"/>
      <c r="D29" s="22" t="str">
        <f t="shared" si="0"/>
        <v/>
      </c>
      <c r="E29" s="176"/>
      <c r="F29" s="26"/>
      <c r="G29" s="176"/>
      <c r="H29" s="26"/>
      <c r="I29" s="176"/>
      <c r="J29" s="26"/>
      <c r="K29" s="176"/>
      <c r="L29" s="177"/>
      <c r="M29" s="20">
        <f t="shared" si="1"/>
        <v>0</v>
      </c>
      <c r="N29" s="20">
        <f t="shared" si="2"/>
        <v>0</v>
      </c>
      <c r="O29" s="129"/>
      <c r="P29" s="129"/>
      <c r="Q29" s="20">
        <f t="shared" si="3"/>
        <v>1</v>
      </c>
      <c r="R29" s="20">
        <f t="shared" si="9"/>
        <v>1</v>
      </c>
      <c r="S29" s="20"/>
      <c r="T29" s="42" t="str">
        <f t="shared" si="4"/>
        <v/>
      </c>
      <c r="U29" s="86" t="str">
        <f t="shared" si="10"/>
        <v/>
      </c>
      <c r="V29" s="46">
        <f>PPE!$E$32</f>
        <v>0</v>
      </c>
      <c r="W29" s="161" t="str">
        <f>IF(V29=0,"",V29)</f>
        <v/>
      </c>
      <c r="X29" s="178" t="s">
        <v>43</v>
      </c>
      <c r="Y29" s="58">
        <f t="shared" si="11"/>
        <v>0</v>
      </c>
      <c r="Z29" s="59" t="e">
        <f t="shared" si="6"/>
        <v>#VALUE!</v>
      </c>
      <c r="AA29" s="179" t="str">
        <f t="shared" si="7"/>
        <v/>
      </c>
      <c r="AB29" s="157" t="str">
        <f t="shared" si="8"/>
        <v/>
      </c>
      <c r="AC29" s="65">
        <f>COUNT(PPE!D$9:D$29)</f>
        <v>0</v>
      </c>
      <c r="AD29" s="180" t="str">
        <f t="shared" si="12"/>
        <v xml:space="preserve"> </v>
      </c>
      <c r="AE29" s="181"/>
      <c r="AF29" s="65"/>
      <c r="AG29" s="182"/>
      <c r="AH29" s="164"/>
      <c r="AI29" s="150"/>
    </row>
    <row r="30" spans="1:35" hidden="1" outlineLevel="1">
      <c r="A30" s="309"/>
      <c r="B30" s="150" t="s">
        <v>108</v>
      </c>
      <c r="C30" s="123"/>
      <c r="D30" s="22" t="str">
        <f t="shared" si="0"/>
        <v/>
      </c>
      <c r="E30" s="152"/>
      <c r="F30" s="24"/>
      <c r="G30" s="152"/>
      <c r="H30" s="24"/>
      <c r="I30" s="152"/>
      <c r="J30" s="24"/>
      <c r="K30" s="152"/>
      <c r="L30" s="153"/>
      <c r="M30" s="32">
        <f t="shared" ref="M30:M82" si="13">IF(L30="y",1,0)</f>
        <v>0</v>
      </c>
      <c r="N30" s="32">
        <f t="shared" si="2"/>
        <v>0</v>
      </c>
      <c r="O30" s="123"/>
      <c r="P30" s="123"/>
      <c r="Q30" s="20">
        <f t="shared" si="3"/>
        <v>1</v>
      </c>
      <c r="R30" s="32">
        <f t="shared" si="9"/>
        <v>1</v>
      </c>
      <c r="S30" s="32"/>
      <c r="T30" s="40" t="str">
        <f t="shared" si="4"/>
        <v/>
      </c>
      <c r="U30" s="86" t="str">
        <f t="shared" si="10"/>
        <v/>
      </c>
      <c r="V30" s="47">
        <f>PPE!$E$32</f>
        <v>0</v>
      </c>
      <c r="W30" s="161" t="str">
        <f t="shared" ref="W30:W82" si="14">IF(V30=0,"",V30)</f>
        <v/>
      </c>
      <c r="X30" s="155" t="s">
        <v>43</v>
      </c>
      <c r="Y30" s="54">
        <f t="shared" si="11"/>
        <v>0</v>
      </c>
      <c r="Z30" s="55" t="e">
        <f t="shared" si="6"/>
        <v>#VALUE!</v>
      </c>
      <c r="AA30" s="156" t="str">
        <f t="shared" si="7"/>
        <v/>
      </c>
      <c r="AB30" s="157" t="str">
        <f t="shared" si="8"/>
        <v/>
      </c>
      <c r="AC30" s="66">
        <f>COUNT(PPE!D$9:D$29)</f>
        <v>0</v>
      </c>
      <c r="AD30" s="157" t="str">
        <f t="shared" si="12"/>
        <v xml:space="preserve"> </v>
      </c>
      <c r="AE30" s="158"/>
      <c r="AF30" s="66"/>
      <c r="AG30" s="183"/>
      <c r="AH30" s="164"/>
      <c r="AI30" s="150"/>
    </row>
    <row r="31" spans="1:35" hidden="1" outlineLevel="1">
      <c r="A31" s="309"/>
      <c r="B31" s="150" t="s">
        <v>108</v>
      </c>
      <c r="C31" s="123"/>
      <c r="D31" s="22" t="str">
        <f t="shared" si="0"/>
        <v/>
      </c>
      <c r="E31" s="152"/>
      <c r="F31" s="24"/>
      <c r="G31" s="152"/>
      <c r="H31" s="24"/>
      <c r="I31" s="152"/>
      <c r="J31" s="24"/>
      <c r="K31" s="152"/>
      <c r="L31" s="153"/>
      <c r="M31" s="32">
        <f t="shared" si="13"/>
        <v>0</v>
      </c>
      <c r="N31" s="32">
        <f t="shared" si="2"/>
        <v>0</v>
      </c>
      <c r="O31" s="123"/>
      <c r="P31" s="123"/>
      <c r="Q31" s="20">
        <f t="shared" si="3"/>
        <v>1</v>
      </c>
      <c r="R31" s="32">
        <f t="shared" si="9"/>
        <v>1</v>
      </c>
      <c r="S31" s="32"/>
      <c r="T31" s="40" t="str">
        <f t="shared" si="4"/>
        <v/>
      </c>
      <c r="U31" s="86" t="str">
        <f t="shared" si="10"/>
        <v/>
      </c>
      <c r="V31" s="47">
        <f>PPE!$E$32</f>
        <v>0</v>
      </c>
      <c r="W31" s="161" t="str">
        <f t="shared" si="14"/>
        <v/>
      </c>
      <c r="X31" s="155" t="s">
        <v>43</v>
      </c>
      <c r="Y31" s="54">
        <f t="shared" si="11"/>
        <v>0</v>
      </c>
      <c r="Z31" s="55" t="e">
        <f t="shared" si="6"/>
        <v>#VALUE!</v>
      </c>
      <c r="AA31" s="156" t="str">
        <f t="shared" si="7"/>
        <v/>
      </c>
      <c r="AB31" s="157" t="str">
        <f t="shared" si="8"/>
        <v/>
      </c>
      <c r="AC31" s="66">
        <f>COUNT(PPE!D$9:D$29)</f>
        <v>0</v>
      </c>
      <c r="AD31" s="157" t="str">
        <f t="shared" si="12"/>
        <v xml:space="preserve"> </v>
      </c>
      <c r="AE31" s="158"/>
      <c r="AF31" s="66"/>
      <c r="AG31" s="183"/>
      <c r="AH31" s="164"/>
      <c r="AI31" s="150"/>
    </row>
    <row r="32" spans="1:35" hidden="1" outlineLevel="1">
      <c r="A32" s="309"/>
      <c r="B32" s="150" t="s">
        <v>108</v>
      </c>
      <c r="C32" s="123"/>
      <c r="D32" s="22" t="str">
        <f t="shared" si="0"/>
        <v/>
      </c>
      <c r="E32" s="152"/>
      <c r="F32" s="24"/>
      <c r="G32" s="152"/>
      <c r="H32" s="24"/>
      <c r="I32" s="152"/>
      <c r="J32" s="24"/>
      <c r="K32" s="152"/>
      <c r="L32" s="153"/>
      <c r="M32" s="32">
        <f t="shared" si="13"/>
        <v>0</v>
      </c>
      <c r="N32" s="32">
        <f t="shared" si="2"/>
        <v>0</v>
      </c>
      <c r="O32" s="123"/>
      <c r="P32" s="123"/>
      <c r="Q32" s="20">
        <f t="shared" si="3"/>
        <v>1</v>
      </c>
      <c r="R32" s="32">
        <f t="shared" si="9"/>
        <v>1</v>
      </c>
      <c r="S32" s="32"/>
      <c r="T32" s="40" t="str">
        <f t="shared" si="4"/>
        <v/>
      </c>
      <c r="U32" s="86" t="str">
        <f t="shared" si="10"/>
        <v/>
      </c>
      <c r="V32" s="47">
        <f>PPE!$E$32</f>
        <v>0</v>
      </c>
      <c r="W32" s="161" t="str">
        <f t="shared" si="14"/>
        <v/>
      </c>
      <c r="X32" s="155" t="s">
        <v>43</v>
      </c>
      <c r="Y32" s="54">
        <f t="shared" si="11"/>
        <v>0</v>
      </c>
      <c r="Z32" s="55" t="e">
        <f t="shared" ref="Z32:Z82" si="15">U32*Y32/$B$106</f>
        <v>#VALUE!</v>
      </c>
      <c r="AA32" s="156" t="str">
        <f t="shared" si="7"/>
        <v/>
      </c>
      <c r="AB32" s="157" t="str">
        <f t="shared" si="8"/>
        <v/>
      </c>
      <c r="AC32" s="66">
        <f>COUNT(PPE!D$9:D$29)</f>
        <v>0</v>
      </c>
      <c r="AD32" s="157" t="str">
        <f t="shared" si="12"/>
        <v xml:space="preserve"> </v>
      </c>
      <c r="AE32" s="158"/>
      <c r="AF32" s="66"/>
      <c r="AG32" s="183"/>
      <c r="AH32" s="164"/>
      <c r="AI32" s="150"/>
    </row>
    <row r="33" spans="1:35" hidden="1" outlineLevel="1">
      <c r="A33" s="309"/>
      <c r="B33" s="150" t="s">
        <v>108</v>
      </c>
      <c r="C33" s="123"/>
      <c r="D33" s="22" t="str">
        <f t="shared" si="0"/>
        <v/>
      </c>
      <c r="E33" s="152"/>
      <c r="F33" s="24"/>
      <c r="G33" s="152"/>
      <c r="H33" s="24"/>
      <c r="I33" s="152"/>
      <c r="J33" s="24"/>
      <c r="K33" s="152"/>
      <c r="L33" s="153"/>
      <c r="M33" s="32">
        <f t="shared" si="13"/>
        <v>0</v>
      </c>
      <c r="N33" s="32">
        <f t="shared" si="2"/>
        <v>0</v>
      </c>
      <c r="O33" s="123"/>
      <c r="P33" s="123"/>
      <c r="Q33" s="20">
        <f t="shared" si="3"/>
        <v>1</v>
      </c>
      <c r="R33" s="32">
        <f t="shared" si="9"/>
        <v>1</v>
      </c>
      <c r="S33" s="32"/>
      <c r="T33" s="40" t="str">
        <f t="shared" si="4"/>
        <v/>
      </c>
      <c r="U33" s="86" t="str">
        <f t="shared" si="10"/>
        <v/>
      </c>
      <c r="V33" s="47">
        <f>PPE!$E$32</f>
        <v>0</v>
      </c>
      <c r="W33" s="161" t="str">
        <f t="shared" si="14"/>
        <v/>
      </c>
      <c r="X33" s="155" t="s">
        <v>43</v>
      </c>
      <c r="Y33" s="54">
        <f t="shared" si="11"/>
        <v>0</v>
      </c>
      <c r="Z33" s="55" t="e">
        <f t="shared" si="15"/>
        <v>#VALUE!</v>
      </c>
      <c r="AA33" s="156" t="str">
        <f t="shared" si="7"/>
        <v/>
      </c>
      <c r="AB33" s="157" t="str">
        <f t="shared" si="8"/>
        <v/>
      </c>
      <c r="AC33" s="66">
        <f>COUNT(PPE!D$9:D$29)</f>
        <v>0</v>
      </c>
      <c r="AD33" s="157" t="str">
        <f t="shared" si="12"/>
        <v xml:space="preserve"> </v>
      </c>
      <c r="AE33" s="158"/>
      <c r="AF33" s="66"/>
      <c r="AG33" s="183"/>
      <c r="AH33" s="164"/>
      <c r="AI33" s="150"/>
    </row>
    <row r="34" spans="1:35" ht="16.5" hidden="1" outlineLevel="1" thickBot="1">
      <c r="A34" s="310"/>
      <c r="B34" s="150" t="s">
        <v>108</v>
      </c>
      <c r="C34" s="168"/>
      <c r="D34" s="22" t="str">
        <f t="shared" si="0"/>
        <v/>
      </c>
      <c r="E34" s="166"/>
      <c r="F34" s="25"/>
      <c r="G34" s="166"/>
      <c r="H34" s="25"/>
      <c r="I34" s="166"/>
      <c r="J34" s="25"/>
      <c r="K34" s="166"/>
      <c r="L34" s="167"/>
      <c r="M34" s="33">
        <f t="shared" si="13"/>
        <v>0</v>
      </c>
      <c r="N34" s="33">
        <f t="shared" si="2"/>
        <v>0</v>
      </c>
      <c r="O34" s="168"/>
      <c r="P34" s="168"/>
      <c r="Q34" s="20">
        <f t="shared" si="3"/>
        <v>1</v>
      </c>
      <c r="R34" s="33">
        <f t="shared" si="9"/>
        <v>1</v>
      </c>
      <c r="S34" s="33"/>
      <c r="T34" s="41" t="str">
        <f t="shared" si="4"/>
        <v/>
      </c>
      <c r="U34" s="86" t="str">
        <f t="shared" si="10"/>
        <v/>
      </c>
      <c r="V34" s="48">
        <f>PPE!$E$32</f>
        <v>0</v>
      </c>
      <c r="W34" s="161" t="str">
        <f t="shared" si="14"/>
        <v/>
      </c>
      <c r="X34" s="169" t="s">
        <v>43</v>
      </c>
      <c r="Y34" s="56">
        <f t="shared" si="11"/>
        <v>0</v>
      </c>
      <c r="Z34" s="57" t="e">
        <f t="shared" si="15"/>
        <v>#VALUE!</v>
      </c>
      <c r="AA34" s="170" t="str">
        <f t="shared" si="7"/>
        <v/>
      </c>
      <c r="AB34" s="157" t="str">
        <f t="shared" si="8"/>
        <v/>
      </c>
      <c r="AC34" s="67">
        <f>COUNT(PPE!D$9:D$29)</f>
        <v>0</v>
      </c>
      <c r="AD34" s="171" t="str">
        <f t="shared" si="12"/>
        <v xml:space="preserve"> </v>
      </c>
      <c r="AE34" s="184"/>
      <c r="AF34" s="67"/>
      <c r="AG34" s="185"/>
      <c r="AH34" s="164"/>
      <c r="AI34" s="150"/>
    </row>
    <row r="35" spans="1:35" collapsed="1">
      <c r="A35" s="312" t="s">
        <v>110</v>
      </c>
      <c r="B35" s="150" t="s">
        <v>108</v>
      </c>
      <c r="C35" s="129"/>
      <c r="D35" s="22" t="str">
        <f t="shared" si="0"/>
        <v/>
      </c>
      <c r="E35" s="176"/>
      <c r="F35" s="26"/>
      <c r="G35" s="176"/>
      <c r="H35" s="26"/>
      <c r="I35" s="176"/>
      <c r="J35" s="26"/>
      <c r="K35" s="176"/>
      <c r="L35" s="177"/>
      <c r="M35" s="20">
        <f t="shared" si="13"/>
        <v>0</v>
      </c>
      <c r="N35" s="20">
        <f t="shared" si="2"/>
        <v>0</v>
      </c>
      <c r="O35" s="129"/>
      <c r="P35" s="129"/>
      <c r="Q35" s="20">
        <f t="shared" si="3"/>
        <v>1</v>
      </c>
      <c r="R35" s="20">
        <f t="shared" si="9"/>
        <v>1</v>
      </c>
      <c r="S35" s="20"/>
      <c r="T35" s="42" t="str">
        <f t="shared" si="4"/>
        <v/>
      </c>
      <c r="U35" s="86" t="str">
        <f t="shared" si="10"/>
        <v/>
      </c>
      <c r="V35" s="46">
        <f>Investments!$E$32</f>
        <v>0</v>
      </c>
      <c r="W35" s="161" t="str">
        <f t="shared" si="14"/>
        <v/>
      </c>
      <c r="X35" s="178" t="s">
        <v>44</v>
      </c>
      <c r="Y35" s="58">
        <f t="shared" si="11"/>
        <v>0</v>
      </c>
      <c r="Z35" s="59" t="e">
        <f t="shared" si="15"/>
        <v>#VALUE!</v>
      </c>
      <c r="AA35" s="179" t="str">
        <f t="shared" si="7"/>
        <v/>
      </c>
      <c r="AB35" s="157" t="str">
        <f t="shared" si="8"/>
        <v/>
      </c>
      <c r="AC35" s="65">
        <f>COUNT(Investments!D$9:D$29)</f>
        <v>0</v>
      </c>
      <c r="AD35" s="180" t="str">
        <f t="shared" si="12"/>
        <v xml:space="preserve"> </v>
      </c>
      <c r="AE35" s="181"/>
      <c r="AF35" s="65"/>
      <c r="AG35" s="182"/>
      <c r="AH35" s="164"/>
      <c r="AI35" s="150"/>
    </row>
    <row r="36" spans="1:35" ht="15.75" hidden="1" customHeight="1" outlineLevel="1">
      <c r="A36" s="309"/>
      <c r="B36" s="150" t="s">
        <v>108</v>
      </c>
      <c r="C36" s="123"/>
      <c r="D36" s="22" t="str">
        <f t="shared" si="0"/>
        <v/>
      </c>
      <c r="E36" s="152"/>
      <c r="F36" s="24"/>
      <c r="G36" s="152"/>
      <c r="H36" s="24"/>
      <c r="I36" s="152"/>
      <c r="J36" s="24"/>
      <c r="K36" s="152"/>
      <c r="L36" s="153"/>
      <c r="M36" s="32">
        <f t="shared" si="13"/>
        <v>0</v>
      </c>
      <c r="N36" s="32">
        <f t="shared" si="2"/>
        <v>0</v>
      </c>
      <c r="O36" s="123"/>
      <c r="P36" s="123"/>
      <c r="Q36" s="20">
        <f t="shared" si="3"/>
        <v>1</v>
      </c>
      <c r="R36" s="32">
        <f t="shared" si="9"/>
        <v>1</v>
      </c>
      <c r="S36" s="32"/>
      <c r="T36" s="40" t="str">
        <f t="shared" si="4"/>
        <v/>
      </c>
      <c r="U36" s="86" t="str">
        <f t="shared" si="10"/>
        <v/>
      </c>
      <c r="V36" s="47">
        <f>Investments!$E$32</f>
        <v>0</v>
      </c>
      <c r="W36" s="161" t="str">
        <f t="shared" si="14"/>
        <v/>
      </c>
      <c r="X36" s="155" t="s">
        <v>44</v>
      </c>
      <c r="Y36" s="54">
        <f t="shared" si="11"/>
        <v>0</v>
      </c>
      <c r="Z36" s="55" t="e">
        <f t="shared" si="15"/>
        <v>#VALUE!</v>
      </c>
      <c r="AA36" s="156" t="str">
        <f t="shared" si="7"/>
        <v/>
      </c>
      <c r="AB36" s="157" t="str">
        <f t="shared" si="8"/>
        <v/>
      </c>
      <c r="AC36" s="66">
        <f>COUNT(Investments!D$9:D$29)</f>
        <v>0</v>
      </c>
      <c r="AD36" s="157" t="str">
        <f t="shared" si="12"/>
        <v xml:space="preserve"> </v>
      </c>
      <c r="AE36" s="158"/>
      <c r="AF36" s="66"/>
      <c r="AG36" s="183"/>
      <c r="AH36" s="164"/>
      <c r="AI36" s="150"/>
    </row>
    <row r="37" spans="1:35" hidden="1" outlineLevel="1">
      <c r="A37" s="309"/>
      <c r="B37" s="150" t="s">
        <v>108</v>
      </c>
      <c r="C37" s="123"/>
      <c r="D37" s="22" t="str">
        <f t="shared" si="0"/>
        <v/>
      </c>
      <c r="E37" s="152"/>
      <c r="F37" s="24"/>
      <c r="G37" s="152"/>
      <c r="H37" s="24"/>
      <c r="I37" s="152"/>
      <c r="J37" s="24"/>
      <c r="K37" s="152"/>
      <c r="L37" s="153"/>
      <c r="M37" s="32">
        <f t="shared" si="13"/>
        <v>0</v>
      </c>
      <c r="N37" s="32">
        <f t="shared" si="2"/>
        <v>0</v>
      </c>
      <c r="O37" s="123"/>
      <c r="P37" s="123"/>
      <c r="Q37" s="20">
        <f t="shared" si="3"/>
        <v>1</v>
      </c>
      <c r="R37" s="32">
        <f t="shared" si="9"/>
        <v>1</v>
      </c>
      <c r="S37" s="32"/>
      <c r="T37" s="40" t="str">
        <f t="shared" si="4"/>
        <v/>
      </c>
      <c r="U37" s="86" t="str">
        <f t="shared" si="10"/>
        <v/>
      </c>
      <c r="V37" s="47">
        <f>Investments!$E$32</f>
        <v>0</v>
      </c>
      <c r="W37" s="161" t="str">
        <f t="shared" si="14"/>
        <v/>
      </c>
      <c r="X37" s="155" t="s">
        <v>44</v>
      </c>
      <c r="Y37" s="54">
        <f t="shared" si="11"/>
        <v>0</v>
      </c>
      <c r="Z37" s="55" t="e">
        <f t="shared" si="15"/>
        <v>#VALUE!</v>
      </c>
      <c r="AA37" s="156" t="str">
        <f t="shared" si="7"/>
        <v/>
      </c>
      <c r="AB37" s="157" t="str">
        <f t="shared" si="8"/>
        <v/>
      </c>
      <c r="AC37" s="66">
        <f>COUNT(Investments!D$9:D$29)</f>
        <v>0</v>
      </c>
      <c r="AD37" s="157" t="str">
        <f t="shared" si="12"/>
        <v xml:space="preserve"> </v>
      </c>
      <c r="AE37" s="158"/>
      <c r="AF37" s="66"/>
      <c r="AG37" s="183"/>
      <c r="AH37" s="164"/>
      <c r="AI37" s="150"/>
    </row>
    <row r="38" spans="1:35" hidden="1" outlineLevel="1">
      <c r="A38" s="309"/>
      <c r="B38" s="150" t="s">
        <v>108</v>
      </c>
      <c r="C38" s="123"/>
      <c r="D38" s="22" t="str">
        <f t="shared" si="0"/>
        <v/>
      </c>
      <c r="E38" s="152"/>
      <c r="F38" s="24"/>
      <c r="G38" s="152"/>
      <c r="H38" s="24"/>
      <c r="I38" s="152"/>
      <c r="J38" s="24"/>
      <c r="K38" s="152"/>
      <c r="L38" s="153"/>
      <c r="M38" s="32">
        <f t="shared" si="13"/>
        <v>0</v>
      </c>
      <c r="N38" s="32">
        <f t="shared" si="2"/>
        <v>0</v>
      </c>
      <c r="O38" s="123"/>
      <c r="P38" s="123"/>
      <c r="Q38" s="20">
        <f t="shared" si="3"/>
        <v>1</v>
      </c>
      <c r="R38" s="32">
        <f t="shared" si="9"/>
        <v>1</v>
      </c>
      <c r="S38" s="32"/>
      <c r="T38" s="40" t="str">
        <f t="shared" si="4"/>
        <v/>
      </c>
      <c r="U38" s="86" t="str">
        <f t="shared" si="10"/>
        <v/>
      </c>
      <c r="V38" s="47">
        <f>Investments!$E$32</f>
        <v>0</v>
      </c>
      <c r="W38" s="161" t="str">
        <f t="shared" si="14"/>
        <v/>
      </c>
      <c r="X38" s="155" t="s">
        <v>44</v>
      </c>
      <c r="Y38" s="54">
        <f t="shared" si="11"/>
        <v>0</v>
      </c>
      <c r="Z38" s="55" t="e">
        <f t="shared" si="15"/>
        <v>#VALUE!</v>
      </c>
      <c r="AA38" s="156" t="str">
        <f t="shared" si="7"/>
        <v/>
      </c>
      <c r="AB38" s="157" t="str">
        <f t="shared" si="8"/>
        <v/>
      </c>
      <c r="AC38" s="66">
        <f>COUNT(Investments!D$9:D$29)</f>
        <v>0</v>
      </c>
      <c r="AD38" s="157" t="str">
        <f t="shared" si="12"/>
        <v xml:space="preserve"> </v>
      </c>
      <c r="AE38" s="158"/>
      <c r="AF38" s="66"/>
      <c r="AG38" s="183"/>
      <c r="AH38" s="164"/>
      <c r="AI38" s="150"/>
    </row>
    <row r="39" spans="1:35" hidden="1" outlineLevel="1">
      <c r="A39" s="309"/>
      <c r="B39" s="150" t="s">
        <v>108</v>
      </c>
      <c r="C39" s="123"/>
      <c r="D39" s="22" t="str">
        <f t="shared" si="0"/>
        <v/>
      </c>
      <c r="E39" s="152"/>
      <c r="F39" s="24"/>
      <c r="G39" s="152"/>
      <c r="H39" s="24"/>
      <c r="I39" s="152"/>
      <c r="J39" s="24"/>
      <c r="K39" s="152"/>
      <c r="L39" s="153"/>
      <c r="M39" s="32">
        <f t="shared" si="13"/>
        <v>0</v>
      </c>
      <c r="N39" s="32">
        <f t="shared" si="2"/>
        <v>0</v>
      </c>
      <c r="O39" s="123"/>
      <c r="P39" s="123"/>
      <c r="Q39" s="20">
        <f t="shared" si="3"/>
        <v>1</v>
      </c>
      <c r="R39" s="32">
        <f t="shared" si="9"/>
        <v>1</v>
      </c>
      <c r="S39" s="32"/>
      <c r="T39" s="40" t="str">
        <f t="shared" si="4"/>
        <v/>
      </c>
      <c r="U39" s="86" t="str">
        <f t="shared" si="10"/>
        <v/>
      </c>
      <c r="V39" s="47">
        <f>Investments!$E$32</f>
        <v>0</v>
      </c>
      <c r="W39" s="161" t="str">
        <f t="shared" si="14"/>
        <v/>
      </c>
      <c r="X39" s="155" t="s">
        <v>44</v>
      </c>
      <c r="Y39" s="54">
        <f t="shared" si="11"/>
        <v>0</v>
      </c>
      <c r="Z39" s="55" t="e">
        <f t="shared" si="15"/>
        <v>#VALUE!</v>
      </c>
      <c r="AA39" s="156" t="str">
        <f t="shared" si="7"/>
        <v/>
      </c>
      <c r="AB39" s="157" t="str">
        <f t="shared" si="8"/>
        <v/>
      </c>
      <c r="AC39" s="66">
        <f>COUNT(Investments!D$9:D$29)</f>
        <v>0</v>
      </c>
      <c r="AD39" s="157" t="str">
        <f t="shared" si="12"/>
        <v xml:space="preserve"> </v>
      </c>
      <c r="AE39" s="158"/>
      <c r="AF39" s="66"/>
      <c r="AG39" s="183"/>
      <c r="AH39" s="164"/>
      <c r="AI39" s="150"/>
    </row>
    <row r="40" spans="1:35" hidden="1" outlineLevel="1">
      <c r="A40" s="309"/>
      <c r="B40" s="150" t="s">
        <v>108</v>
      </c>
      <c r="C40" s="123"/>
      <c r="D40" s="22" t="str">
        <f t="shared" si="0"/>
        <v/>
      </c>
      <c r="E40" s="152"/>
      <c r="F40" s="24"/>
      <c r="G40" s="152"/>
      <c r="H40" s="24"/>
      <c r="I40" s="152"/>
      <c r="J40" s="24"/>
      <c r="K40" s="152"/>
      <c r="L40" s="153"/>
      <c r="M40" s="32">
        <f t="shared" si="13"/>
        <v>0</v>
      </c>
      <c r="N40" s="32">
        <f t="shared" si="2"/>
        <v>0</v>
      </c>
      <c r="O40" s="123"/>
      <c r="P40" s="123"/>
      <c r="Q40" s="20">
        <f t="shared" si="3"/>
        <v>1</v>
      </c>
      <c r="R40" s="32">
        <f t="shared" si="9"/>
        <v>1</v>
      </c>
      <c r="S40" s="32"/>
      <c r="T40" s="40" t="str">
        <f t="shared" si="4"/>
        <v/>
      </c>
      <c r="U40" s="86" t="str">
        <f t="shared" si="10"/>
        <v/>
      </c>
      <c r="V40" s="47">
        <f>Investments!$E$32</f>
        <v>0</v>
      </c>
      <c r="W40" s="161" t="str">
        <f t="shared" si="14"/>
        <v/>
      </c>
      <c r="X40" s="155" t="s">
        <v>44</v>
      </c>
      <c r="Y40" s="54">
        <f t="shared" si="11"/>
        <v>0</v>
      </c>
      <c r="Z40" s="55" t="e">
        <f t="shared" si="15"/>
        <v>#VALUE!</v>
      </c>
      <c r="AA40" s="156" t="str">
        <f t="shared" si="7"/>
        <v/>
      </c>
      <c r="AB40" s="157" t="str">
        <f t="shared" si="8"/>
        <v/>
      </c>
      <c r="AC40" s="66">
        <f>COUNT(Investments!D$9:D$29)</f>
        <v>0</v>
      </c>
      <c r="AD40" s="157" t="str">
        <f t="shared" si="12"/>
        <v xml:space="preserve"> </v>
      </c>
      <c r="AE40" s="158"/>
      <c r="AF40" s="66"/>
      <c r="AG40" s="183"/>
      <c r="AH40" s="164"/>
      <c r="AI40" s="150"/>
    </row>
    <row r="41" spans="1:35" collapsed="1">
      <c r="A41" s="308" t="s">
        <v>112</v>
      </c>
      <c r="B41" s="150" t="s">
        <v>108</v>
      </c>
      <c r="C41" s="123"/>
      <c r="D41" s="22" t="str">
        <f t="shared" si="0"/>
        <v/>
      </c>
      <c r="E41" s="152"/>
      <c r="F41" s="24"/>
      <c r="G41" s="152"/>
      <c r="H41" s="24"/>
      <c r="I41" s="152"/>
      <c r="J41" s="24"/>
      <c r="K41" s="152"/>
      <c r="L41" s="153"/>
      <c r="M41" s="32">
        <f t="shared" si="13"/>
        <v>0</v>
      </c>
      <c r="N41" s="32">
        <f t="shared" si="2"/>
        <v>0</v>
      </c>
      <c r="O41" s="123"/>
      <c r="P41" s="123"/>
      <c r="Q41" s="20">
        <f t="shared" si="3"/>
        <v>1</v>
      </c>
      <c r="R41" s="32">
        <f t="shared" si="9"/>
        <v>1</v>
      </c>
      <c r="S41" s="32"/>
      <c r="T41" s="40" t="str">
        <f t="shared" si="4"/>
        <v/>
      </c>
      <c r="U41" s="86" t="str">
        <f t="shared" si="10"/>
        <v/>
      </c>
      <c r="V41" s="47">
        <f>Inventories!$E$32</f>
        <v>0</v>
      </c>
      <c r="W41" s="161" t="str">
        <f t="shared" si="14"/>
        <v/>
      </c>
      <c r="X41" s="155" t="s">
        <v>45</v>
      </c>
      <c r="Y41" s="54">
        <f t="shared" si="11"/>
        <v>0</v>
      </c>
      <c r="Z41" s="55" t="e">
        <f t="shared" si="15"/>
        <v>#VALUE!</v>
      </c>
      <c r="AA41" s="156" t="str">
        <f t="shared" si="7"/>
        <v/>
      </c>
      <c r="AB41" s="157" t="str">
        <f t="shared" si="8"/>
        <v/>
      </c>
      <c r="AC41" s="66">
        <f>COUNT(Inventories!D$9:D$29)</f>
        <v>0</v>
      </c>
      <c r="AD41" s="157" t="str">
        <f t="shared" si="12"/>
        <v xml:space="preserve"> </v>
      </c>
      <c r="AE41" s="158"/>
      <c r="AF41" s="66"/>
      <c r="AG41" s="183"/>
      <c r="AH41" s="164"/>
      <c r="AI41" s="150"/>
    </row>
    <row r="42" spans="1:35" hidden="1" outlineLevel="1">
      <c r="A42" s="309"/>
      <c r="B42" s="150" t="s">
        <v>108</v>
      </c>
      <c r="C42" s="123"/>
      <c r="D42" s="22" t="str">
        <f t="shared" si="0"/>
        <v/>
      </c>
      <c r="E42" s="152"/>
      <c r="F42" s="24"/>
      <c r="G42" s="152"/>
      <c r="H42" s="24"/>
      <c r="I42" s="152"/>
      <c r="J42" s="24"/>
      <c r="K42" s="152"/>
      <c r="L42" s="153"/>
      <c r="M42" s="32">
        <f t="shared" si="13"/>
        <v>0</v>
      </c>
      <c r="N42" s="32">
        <f t="shared" si="2"/>
        <v>0</v>
      </c>
      <c r="O42" s="123"/>
      <c r="P42" s="123"/>
      <c r="Q42" s="20">
        <f t="shared" si="3"/>
        <v>1</v>
      </c>
      <c r="R42" s="32">
        <f t="shared" si="9"/>
        <v>1</v>
      </c>
      <c r="S42" s="32"/>
      <c r="T42" s="40" t="str">
        <f t="shared" si="4"/>
        <v/>
      </c>
      <c r="U42" s="86" t="str">
        <f t="shared" si="10"/>
        <v/>
      </c>
      <c r="V42" s="47">
        <f>Inventories!$E$32</f>
        <v>0</v>
      </c>
      <c r="W42" s="161" t="str">
        <f t="shared" si="14"/>
        <v/>
      </c>
      <c r="X42" s="155" t="s">
        <v>45</v>
      </c>
      <c r="Y42" s="54">
        <f t="shared" si="11"/>
        <v>0</v>
      </c>
      <c r="Z42" s="55" t="e">
        <f t="shared" si="15"/>
        <v>#VALUE!</v>
      </c>
      <c r="AA42" s="156" t="str">
        <f t="shared" si="7"/>
        <v/>
      </c>
      <c r="AB42" s="157" t="str">
        <f t="shared" si="8"/>
        <v/>
      </c>
      <c r="AC42" s="66">
        <f>COUNT(Inventories!D$9:D$29)</f>
        <v>0</v>
      </c>
      <c r="AD42" s="157" t="str">
        <f t="shared" si="12"/>
        <v xml:space="preserve"> </v>
      </c>
      <c r="AE42" s="158"/>
      <c r="AF42" s="66"/>
      <c r="AG42" s="183"/>
      <c r="AH42" s="164"/>
      <c r="AI42" s="150"/>
    </row>
    <row r="43" spans="1:35" hidden="1" outlineLevel="1">
      <c r="A43" s="309"/>
      <c r="B43" s="150" t="s">
        <v>108</v>
      </c>
      <c r="C43" s="123"/>
      <c r="D43" s="22" t="str">
        <f t="shared" si="0"/>
        <v/>
      </c>
      <c r="E43" s="152"/>
      <c r="F43" s="24"/>
      <c r="G43" s="152"/>
      <c r="H43" s="24"/>
      <c r="I43" s="152"/>
      <c r="J43" s="24"/>
      <c r="K43" s="152"/>
      <c r="L43" s="153"/>
      <c r="M43" s="32">
        <f t="shared" si="13"/>
        <v>0</v>
      </c>
      <c r="N43" s="32">
        <f t="shared" si="2"/>
        <v>0</v>
      </c>
      <c r="O43" s="123"/>
      <c r="P43" s="123"/>
      <c r="Q43" s="20">
        <f t="shared" si="3"/>
        <v>1</v>
      </c>
      <c r="R43" s="32">
        <f t="shared" si="9"/>
        <v>1</v>
      </c>
      <c r="S43" s="32"/>
      <c r="T43" s="40" t="str">
        <f t="shared" si="4"/>
        <v/>
      </c>
      <c r="U43" s="86" t="str">
        <f t="shared" si="10"/>
        <v/>
      </c>
      <c r="V43" s="47">
        <f>Inventories!$E$32</f>
        <v>0</v>
      </c>
      <c r="W43" s="161" t="str">
        <f t="shared" si="14"/>
        <v/>
      </c>
      <c r="X43" s="155" t="s">
        <v>45</v>
      </c>
      <c r="Y43" s="54">
        <f t="shared" si="11"/>
        <v>0</v>
      </c>
      <c r="Z43" s="55" t="e">
        <f t="shared" si="15"/>
        <v>#VALUE!</v>
      </c>
      <c r="AA43" s="156" t="str">
        <f t="shared" si="7"/>
        <v/>
      </c>
      <c r="AB43" s="157" t="str">
        <f t="shared" si="8"/>
        <v/>
      </c>
      <c r="AC43" s="66">
        <f>COUNT(Inventories!D$9:D$29)</f>
        <v>0</v>
      </c>
      <c r="AD43" s="157" t="str">
        <f t="shared" si="12"/>
        <v xml:space="preserve"> </v>
      </c>
      <c r="AE43" s="158"/>
      <c r="AF43" s="66"/>
      <c r="AG43" s="183"/>
      <c r="AH43" s="164"/>
      <c r="AI43" s="150"/>
    </row>
    <row r="44" spans="1:35" hidden="1" outlineLevel="1">
      <c r="A44" s="309"/>
      <c r="B44" s="150" t="s">
        <v>108</v>
      </c>
      <c r="C44" s="123"/>
      <c r="D44" s="22" t="str">
        <f t="shared" si="0"/>
        <v/>
      </c>
      <c r="E44" s="152"/>
      <c r="F44" s="24"/>
      <c r="G44" s="152"/>
      <c r="H44" s="24"/>
      <c r="I44" s="152"/>
      <c r="J44" s="24"/>
      <c r="K44" s="152"/>
      <c r="L44" s="153"/>
      <c r="M44" s="32">
        <f t="shared" si="13"/>
        <v>0</v>
      </c>
      <c r="N44" s="32">
        <f t="shared" si="2"/>
        <v>0</v>
      </c>
      <c r="O44" s="123"/>
      <c r="P44" s="123"/>
      <c r="Q44" s="20">
        <f t="shared" si="3"/>
        <v>1</v>
      </c>
      <c r="R44" s="32">
        <f t="shared" si="9"/>
        <v>1</v>
      </c>
      <c r="S44" s="32"/>
      <c r="T44" s="40" t="str">
        <f t="shared" si="4"/>
        <v/>
      </c>
      <c r="U44" s="86" t="str">
        <f t="shared" si="10"/>
        <v/>
      </c>
      <c r="V44" s="47">
        <f>Inventories!$E$32</f>
        <v>0</v>
      </c>
      <c r="W44" s="161" t="str">
        <f t="shared" si="14"/>
        <v/>
      </c>
      <c r="X44" s="155" t="s">
        <v>45</v>
      </c>
      <c r="Y44" s="54">
        <f t="shared" si="11"/>
        <v>0</v>
      </c>
      <c r="Z44" s="55" t="e">
        <f t="shared" si="15"/>
        <v>#VALUE!</v>
      </c>
      <c r="AA44" s="156" t="str">
        <f t="shared" si="7"/>
        <v/>
      </c>
      <c r="AB44" s="157" t="str">
        <f t="shared" si="8"/>
        <v/>
      </c>
      <c r="AC44" s="66">
        <f>COUNT(Inventories!D$9:D$29)</f>
        <v>0</v>
      </c>
      <c r="AD44" s="157" t="str">
        <f t="shared" si="12"/>
        <v xml:space="preserve"> </v>
      </c>
      <c r="AE44" s="158"/>
      <c r="AF44" s="66"/>
      <c r="AG44" s="183"/>
      <c r="AH44" s="164"/>
      <c r="AI44" s="150"/>
    </row>
    <row r="45" spans="1:35" hidden="1" outlineLevel="1">
      <c r="A45" s="309"/>
      <c r="B45" s="150" t="s">
        <v>108</v>
      </c>
      <c r="C45" s="123"/>
      <c r="D45" s="22" t="str">
        <f t="shared" si="0"/>
        <v/>
      </c>
      <c r="E45" s="152"/>
      <c r="F45" s="24"/>
      <c r="G45" s="152"/>
      <c r="H45" s="24"/>
      <c r="I45" s="152"/>
      <c r="J45" s="24"/>
      <c r="K45" s="152"/>
      <c r="L45" s="153"/>
      <c r="M45" s="32">
        <f t="shared" si="13"/>
        <v>0</v>
      </c>
      <c r="N45" s="32">
        <f t="shared" si="2"/>
        <v>0</v>
      </c>
      <c r="O45" s="123"/>
      <c r="P45" s="123"/>
      <c r="Q45" s="20">
        <f t="shared" si="3"/>
        <v>1</v>
      </c>
      <c r="R45" s="32">
        <f t="shared" si="9"/>
        <v>1</v>
      </c>
      <c r="S45" s="32"/>
      <c r="T45" s="40" t="str">
        <f t="shared" si="4"/>
        <v/>
      </c>
      <c r="U45" s="86" t="str">
        <f t="shared" si="10"/>
        <v/>
      </c>
      <c r="V45" s="47">
        <f>Inventories!$E$32</f>
        <v>0</v>
      </c>
      <c r="W45" s="161" t="str">
        <f t="shared" si="14"/>
        <v/>
      </c>
      <c r="X45" s="155" t="s">
        <v>45</v>
      </c>
      <c r="Y45" s="54">
        <f t="shared" si="11"/>
        <v>0</v>
      </c>
      <c r="Z45" s="55" t="e">
        <f t="shared" si="15"/>
        <v>#VALUE!</v>
      </c>
      <c r="AA45" s="156" t="str">
        <f t="shared" si="7"/>
        <v/>
      </c>
      <c r="AB45" s="157" t="str">
        <f t="shared" si="8"/>
        <v/>
      </c>
      <c r="AC45" s="66">
        <f>COUNT(Inventories!D$9:D$29)</f>
        <v>0</v>
      </c>
      <c r="AD45" s="157" t="str">
        <f t="shared" si="12"/>
        <v xml:space="preserve"> </v>
      </c>
      <c r="AE45" s="158"/>
      <c r="AF45" s="66"/>
      <c r="AG45" s="183"/>
      <c r="AH45" s="164"/>
      <c r="AI45" s="150"/>
    </row>
    <row r="46" spans="1:35" hidden="1" outlineLevel="1">
      <c r="A46" s="309"/>
      <c r="B46" s="150" t="s">
        <v>108</v>
      </c>
      <c r="C46" s="123"/>
      <c r="D46" s="22" t="str">
        <f t="shared" si="0"/>
        <v/>
      </c>
      <c r="E46" s="152"/>
      <c r="F46" s="24"/>
      <c r="G46" s="152"/>
      <c r="H46" s="24"/>
      <c r="I46" s="152"/>
      <c r="J46" s="24"/>
      <c r="K46" s="152"/>
      <c r="L46" s="153"/>
      <c r="M46" s="32">
        <f t="shared" si="13"/>
        <v>0</v>
      </c>
      <c r="N46" s="32">
        <f t="shared" si="2"/>
        <v>0</v>
      </c>
      <c r="O46" s="123"/>
      <c r="P46" s="123"/>
      <c r="Q46" s="20">
        <f t="shared" si="3"/>
        <v>1</v>
      </c>
      <c r="R46" s="32">
        <f t="shared" si="9"/>
        <v>1</v>
      </c>
      <c r="S46" s="32"/>
      <c r="T46" s="40" t="str">
        <f t="shared" si="4"/>
        <v/>
      </c>
      <c r="U46" s="86" t="str">
        <f t="shared" si="10"/>
        <v/>
      </c>
      <c r="V46" s="47">
        <f>Inventories!$E$32</f>
        <v>0</v>
      </c>
      <c r="W46" s="161" t="str">
        <f t="shared" si="14"/>
        <v/>
      </c>
      <c r="X46" s="155" t="s">
        <v>45</v>
      </c>
      <c r="Y46" s="54">
        <f t="shared" si="11"/>
        <v>0</v>
      </c>
      <c r="Z46" s="55" t="e">
        <f t="shared" si="15"/>
        <v>#VALUE!</v>
      </c>
      <c r="AA46" s="156" t="str">
        <f t="shared" si="7"/>
        <v/>
      </c>
      <c r="AB46" s="157" t="str">
        <f t="shared" si="8"/>
        <v/>
      </c>
      <c r="AC46" s="66">
        <f>COUNT(Inventories!D$9:D$29)</f>
        <v>0</v>
      </c>
      <c r="AD46" s="157" t="str">
        <f t="shared" si="12"/>
        <v xml:space="preserve"> </v>
      </c>
      <c r="AE46" s="158"/>
      <c r="AF46" s="66"/>
      <c r="AG46" s="183"/>
      <c r="AH46" s="164"/>
      <c r="AI46" s="150"/>
    </row>
    <row r="47" spans="1:35" ht="45" collapsed="1">
      <c r="A47" s="311" t="s">
        <v>113</v>
      </c>
      <c r="B47" s="150" t="s">
        <v>108</v>
      </c>
      <c r="C47" s="123"/>
      <c r="D47" s="22" t="str">
        <f t="shared" si="0"/>
        <v/>
      </c>
      <c r="E47" s="152"/>
      <c r="F47" s="24"/>
      <c r="G47" s="152"/>
      <c r="H47" s="24"/>
      <c r="I47" s="152"/>
      <c r="J47" s="24"/>
      <c r="K47" s="152"/>
      <c r="L47" s="153"/>
      <c r="M47" s="32">
        <f t="shared" si="13"/>
        <v>0</v>
      </c>
      <c r="N47" s="32">
        <f t="shared" si="2"/>
        <v>0</v>
      </c>
      <c r="O47" s="123"/>
      <c r="P47" s="123"/>
      <c r="Q47" s="20">
        <f t="shared" si="3"/>
        <v>1</v>
      </c>
      <c r="R47" s="32">
        <f t="shared" si="9"/>
        <v>1</v>
      </c>
      <c r="S47" s="32"/>
      <c r="T47" s="40" t="str">
        <f t="shared" si="4"/>
        <v/>
      </c>
      <c r="U47" s="86" t="str">
        <f t="shared" si="10"/>
        <v/>
      </c>
      <c r="V47" s="47">
        <f>'Trade Receivables'!$E$32</f>
        <v>0</v>
      </c>
      <c r="W47" s="161" t="str">
        <f t="shared" si="14"/>
        <v/>
      </c>
      <c r="X47" s="155" t="s">
        <v>46</v>
      </c>
      <c r="Y47" s="54">
        <f t="shared" si="11"/>
        <v>0</v>
      </c>
      <c r="Z47" s="55" t="e">
        <f t="shared" si="15"/>
        <v>#VALUE!</v>
      </c>
      <c r="AA47" s="156" t="str">
        <f t="shared" si="7"/>
        <v/>
      </c>
      <c r="AB47" s="157" t="str">
        <f t="shared" si="8"/>
        <v/>
      </c>
      <c r="AC47" s="66">
        <f>COUNT('Trade Receivables'!D$9:D$29)</f>
        <v>0</v>
      </c>
      <c r="AD47" s="157" t="str">
        <f t="shared" si="12"/>
        <v xml:space="preserve"> </v>
      </c>
      <c r="AE47" s="158"/>
      <c r="AF47" s="66"/>
      <c r="AG47" s="183"/>
      <c r="AH47" s="164"/>
      <c r="AI47" s="150"/>
    </row>
    <row r="48" spans="1:35" hidden="1" outlineLevel="1">
      <c r="A48" s="309"/>
      <c r="B48" s="150" t="s">
        <v>108</v>
      </c>
      <c r="C48" s="123"/>
      <c r="D48" s="22" t="str">
        <f t="shared" si="0"/>
        <v/>
      </c>
      <c r="E48" s="152"/>
      <c r="F48" s="24"/>
      <c r="G48" s="152"/>
      <c r="H48" s="24"/>
      <c r="I48" s="152"/>
      <c r="J48" s="24"/>
      <c r="K48" s="152"/>
      <c r="L48" s="153"/>
      <c r="M48" s="32">
        <f t="shared" si="13"/>
        <v>0</v>
      </c>
      <c r="N48" s="32">
        <f t="shared" si="2"/>
        <v>0</v>
      </c>
      <c r="O48" s="123"/>
      <c r="P48" s="123"/>
      <c r="Q48" s="20">
        <f t="shared" si="3"/>
        <v>1</v>
      </c>
      <c r="R48" s="32">
        <f t="shared" si="9"/>
        <v>1</v>
      </c>
      <c r="S48" s="32"/>
      <c r="T48" s="40" t="str">
        <f t="shared" si="4"/>
        <v/>
      </c>
      <c r="U48" s="86" t="str">
        <f t="shared" si="10"/>
        <v/>
      </c>
      <c r="V48" s="47">
        <f>'Trade Receivables'!$E$32</f>
        <v>0</v>
      </c>
      <c r="W48" s="161" t="str">
        <f t="shared" si="14"/>
        <v/>
      </c>
      <c r="X48" s="155" t="s">
        <v>46</v>
      </c>
      <c r="Y48" s="54">
        <f t="shared" si="11"/>
        <v>0</v>
      </c>
      <c r="Z48" s="55" t="e">
        <f t="shared" si="15"/>
        <v>#VALUE!</v>
      </c>
      <c r="AA48" s="156" t="str">
        <f t="shared" si="7"/>
        <v/>
      </c>
      <c r="AB48" s="157" t="str">
        <f t="shared" si="8"/>
        <v/>
      </c>
      <c r="AC48" s="66">
        <f>COUNT('Trade Receivables'!D$9:D$29)</f>
        <v>0</v>
      </c>
      <c r="AD48" s="157" t="str">
        <f t="shared" si="12"/>
        <v xml:space="preserve"> </v>
      </c>
      <c r="AE48" s="158"/>
      <c r="AF48" s="66"/>
      <c r="AG48" s="183"/>
      <c r="AH48" s="164"/>
      <c r="AI48" s="150"/>
    </row>
    <row r="49" spans="1:35" hidden="1" outlineLevel="1">
      <c r="A49" s="309"/>
      <c r="B49" s="150" t="s">
        <v>108</v>
      </c>
      <c r="C49" s="123"/>
      <c r="D49" s="22" t="str">
        <f t="shared" si="0"/>
        <v/>
      </c>
      <c r="E49" s="152"/>
      <c r="F49" s="24"/>
      <c r="G49" s="152"/>
      <c r="H49" s="24"/>
      <c r="I49" s="152"/>
      <c r="J49" s="24"/>
      <c r="K49" s="152"/>
      <c r="L49" s="153"/>
      <c r="M49" s="32">
        <f t="shared" si="13"/>
        <v>0</v>
      </c>
      <c r="N49" s="32">
        <f t="shared" si="2"/>
        <v>0</v>
      </c>
      <c r="O49" s="123"/>
      <c r="P49" s="123"/>
      <c r="Q49" s="20">
        <f t="shared" si="3"/>
        <v>1</v>
      </c>
      <c r="R49" s="32">
        <f t="shared" si="9"/>
        <v>1</v>
      </c>
      <c r="S49" s="32"/>
      <c r="T49" s="40" t="str">
        <f t="shared" si="4"/>
        <v/>
      </c>
      <c r="U49" s="86" t="str">
        <f t="shared" si="10"/>
        <v/>
      </c>
      <c r="V49" s="47">
        <f>'Trade Receivables'!$E$32</f>
        <v>0</v>
      </c>
      <c r="W49" s="161" t="str">
        <f t="shared" si="14"/>
        <v/>
      </c>
      <c r="X49" s="155" t="s">
        <v>46</v>
      </c>
      <c r="Y49" s="54">
        <f t="shared" si="11"/>
        <v>0</v>
      </c>
      <c r="Z49" s="55" t="e">
        <f t="shared" si="15"/>
        <v>#VALUE!</v>
      </c>
      <c r="AA49" s="156" t="str">
        <f t="shared" si="7"/>
        <v/>
      </c>
      <c r="AB49" s="157" t="str">
        <f t="shared" si="8"/>
        <v/>
      </c>
      <c r="AC49" s="66">
        <f>COUNT('Trade Receivables'!D$9:D$29)</f>
        <v>0</v>
      </c>
      <c r="AD49" s="157" t="str">
        <f t="shared" si="12"/>
        <v xml:space="preserve"> </v>
      </c>
      <c r="AE49" s="158"/>
      <c r="AF49" s="66"/>
      <c r="AG49" s="183"/>
      <c r="AH49" s="164"/>
      <c r="AI49" s="150"/>
    </row>
    <row r="50" spans="1:35" ht="3.75" hidden="1" customHeight="1" outlineLevel="1">
      <c r="A50" s="309"/>
      <c r="B50" s="150" t="s">
        <v>108</v>
      </c>
      <c r="C50" s="123"/>
      <c r="D50" s="22" t="str">
        <f t="shared" si="0"/>
        <v/>
      </c>
      <c r="E50" s="152"/>
      <c r="F50" s="24"/>
      <c r="G50" s="152"/>
      <c r="H50" s="24"/>
      <c r="I50" s="152"/>
      <c r="J50" s="24"/>
      <c r="K50" s="152"/>
      <c r="L50" s="153"/>
      <c r="M50" s="32">
        <f t="shared" si="13"/>
        <v>0</v>
      </c>
      <c r="N50" s="32">
        <f t="shared" si="2"/>
        <v>0</v>
      </c>
      <c r="O50" s="123"/>
      <c r="P50" s="123"/>
      <c r="Q50" s="20">
        <f t="shared" si="3"/>
        <v>1</v>
      </c>
      <c r="R50" s="32">
        <f t="shared" si="9"/>
        <v>1</v>
      </c>
      <c r="S50" s="32"/>
      <c r="T50" s="40" t="str">
        <f t="shared" si="4"/>
        <v/>
      </c>
      <c r="U50" s="86" t="str">
        <f t="shared" si="10"/>
        <v/>
      </c>
      <c r="V50" s="47">
        <f>'Trade Receivables'!$E$32</f>
        <v>0</v>
      </c>
      <c r="W50" s="161" t="str">
        <f t="shared" si="14"/>
        <v/>
      </c>
      <c r="X50" s="155" t="s">
        <v>46</v>
      </c>
      <c r="Y50" s="54">
        <f t="shared" si="11"/>
        <v>0</v>
      </c>
      <c r="Z50" s="55" t="e">
        <f t="shared" si="15"/>
        <v>#VALUE!</v>
      </c>
      <c r="AA50" s="156" t="str">
        <f t="shared" si="7"/>
        <v/>
      </c>
      <c r="AB50" s="157" t="str">
        <f t="shared" si="8"/>
        <v/>
      </c>
      <c r="AC50" s="66">
        <f>COUNT('Trade Receivables'!D$9:D$29)</f>
        <v>0</v>
      </c>
      <c r="AD50" s="157" t="str">
        <f t="shared" si="12"/>
        <v xml:space="preserve"> </v>
      </c>
      <c r="AE50" s="158"/>
      <c r="AF50" s="66"/>
      <c r="AG50" s="183"/>
      <c r="AH50" s="164"/>
      <c r="AI50" s="150"/>
    </row>
    <row r="51" spans="1:35" hidden="1" outlineLevel="1">
      <c r="A51" s="309"/>
      <c r="B51" s="150" t="s">
        <v>108</v>
      </c>
      <c r="C51" s="123"/>
      <c r="D51" s="22" t="str">
        <f t="shared" si="0"/>
        <v/>
      </c>
      <c r="E51" s="152"/>
      <c r="F51" s="24"/>
      <c r="G51" s="152"/>
      <c r="H51" s="24"/>
      <c r="I51" s="152"/>
      <c r="J51" s="24"/>
      <c r="K51" s="152"/>
      <c r="L51" s="153"/>
      <c r="M51" s="32">
        <f t="shared" si="13"/>
        <v>0</v>
      </c>
      <c r="N51" s="32">
        <f t="shared" si="2"/>
        <v>0</v>
      </c>
      <c r="O51" s="123"/>
      <c r="P51" s="123"/>
      <c r="Q51" s="20">
        <f t="shared" si="3"/>
        <v>1</v>
      </c>
      <c r="R51" s="32">
        <f t="shared" si="9"/>
        <v>1</v>
      </c>
      <c r="S51" s="32"/>
      <c r="T51" s="40" t="str">
        <f t="shared" si="4"/>
        <v/>
      </c>
      <c r="U51" s="86" t="str">
        <f t="shared" si="10"/>
        <v/>
      </c>
      <c r="V51" s="47">
        <f>'Trade Receivables'!$E$32</f>
        <v>0</v>
      </c>
      <c r="W51" s="161" t="str">
        <f t="shared" si="14"/>
        <v/>
      </c>
      <c r="X51" s="155" t="s">
        <v>46</v>
      </c>
      <c r="Y51" s="54">
        <f t="shared" si="11"/>
        <v>0</v>
      </c>
      <c r="Z51" s="55" t="e">
        <f t="shared" si="15"/>
        <v>#VALUE!</v>
      </c>
      <c r="AA51" s="156" t="str">
        <f t="shared" si="7"/>
        <v/>
      </c>
      <c r="AB51" s="157" t="str">
        <f t="shared" si="8"/>
        <v/>
      </c>
      <c r="AC51" s="66">
        <f>COUNT('Trade Receivables'!D$9:D$29)</f>
        <v>0</v>
      </c>
      <c r="AD51" s="157" t="str">
        <f t="shared" si="12"/>
        <v xml:space="preserve"> </v>
      </c>
      <c r="AE51" s="158"/>
      <c r="AF51" s="66"/>
      <c r="AG51" s="183"/>
      <c r="AH51" s="164"/>
      <c r="AI51" s="150"/>
    </row>
    <row r="52" spans="1:35" hidden="1" outlineLevel="1">
      <c r="A52" s="309"/>
      <c r="B52" s="150" t="s">
        <v>108</v>
      </c>
      <c r="C52" s="123"/>
      <c r="D52" s="22" t="str">
        <f t="shared" si="0"/>
        <v/>
      </c>
      <c r="E52" s="152"/>
      <c r="F52" s="24"/>
      <c r="G52" s="152"/>
      <c r="H52" s="24"/>
      <c r="I52" s="152"/>
      <c r="J52" s="24"/>
      <c r="K52" s="152"/>
      <c r="L52" s="153"/>
      <c r="M52" s="32">
        <f t="shared" si="13"/>
        <v>0</v>
      </c>
      <c r="N52" s="32">
        <f t="shared" si="2"/>
        <v>0</v>
      </c>
      <c r="O52" s="123"/>
      <c r="P52" s="123"/>
      <c r="Q52" s="20">
        <f t="shared" si="3"/>
        <v>1</v>
      </c>
      <c r="R52" s="32">
        <f t="shared" si="9"/>
        <v>1</v>
      </c>
      <c r="S52" s="32"/>
      <c r="T52" s="40" t="str">
        <f t="shared" si="4"/>
        <v/>
      </c>
      <c r="U52" s="86" t="str">
        <f t="shared" si="10"/>
        <v/>
      </c>
      <c r="V52" s="47">
        <f>'Trade Receivables'!$E$32</f>
        <v>0</v>
      </c>
      <c r="W52" s="161" t="str">
        <f t="shared" si="14"/>
        <v/>
      </c>
      <c r="X52" s="155" t="s">
        <v>46</v>
      </c>
      <c r="Y52" s="54">
        <f t="shared" si="11"/>
        <v>0</v>
      </c>
      <c r="Z52" s="55" t="e">
        <f t="shared" si="15"/>
        <v>#VALUE!</v>
      </c>
      <c r="AA52" s="156" t="str">
        <f t="shared" si="7"/>
        <v/>
      </c>
      <c r="AB52" s="157" t="str">
        <f t="shared" si="8"/>
        <v/>
      </c>
      <c r="AC52" s="66">
        <f>COUNT('Trade Receivables'!D$9:D$29)</f>
        <v>0</v>
      </c>
      <c r="AD52" s="157" t="str">
        <f t="shared" si="12"/>
        <v xml:space="preserve"> </v>
      </c>
      <c r="AE52" s="158"/>
      <c r="AF52" s="66"/>
      <c r="AG52" s="183"/>
      <c r="AH52" s="164"/>
      <c r="AI52" s="150"/>
    </row>
    <row r="53" spans="1:35" ht="60" collapsed="1">
      <c r="A53" s="311" t="s">
        <v>120</v>
      </c>
      <c r="B53" s="150" t="s">
        <v>108</v>
      </c>
      <c r="C53" s="123"/>
      <c r="D53" s="22" t="str">
        <f t="shared" si="0"/>
        <v/>
      </c>
      <c r="E53" s="152"/>
      <c r="F53" s="24"/>
      <c r="G53" s="152"/>
      <c r="H53" s="24"/>
      <c r="I53" s="152"/>
      <c r="J53" s="24"/>
      <c r="K53" s="152"/>
      <c r="L53" s="153"/>
      <c r="M53" s="32">
        <f t="shared" si="13"/>
        <v>0</v>
      </c>
      <c r="N53" s="32">
        <f t="shared" si="2"/>
        <v>0</v>
      </c>
      <c r="O53" s="123"/>
      <c r="P53" s="123"/>
      <c r="Q53" s="20">
        <f t="shared" si="3"/>
        <v>1</v>
      </c>
      <c r="R53" s="32">
        <f t="shared" si="9"/>
        <v>1</v>
      </c>
      <c r="S53" s="32"/>
      <c r="T53" s="40" t="str">
        <f t="shared" si="4"/>
        <v/>
      </c>
      <c r="U53" s="86" t="str">
        <f t="shared" si="10"/>
        <v/>
      </c>
      <c r="V53" s="47">
        <f>'Other Recevables'!$E$32</f>
        <v>0</v>
      </c>
      <c r="W53" s="161" t="str">
        <f t="shared" si="14"/>
        <v/>
      </c>
      <c r="X53" s="186" t="s">
        <v>47</v>
      </c>
      <c r="Y53" s="54">
        <f t="shared" si="11"/>
        <v>0</v>
      </c>
      <c r="Z53" s="55" t="e">
        <f t="shared" si="15"/>
        <v>#VALUE!</v>
      </c>
      <c r="AA53" s="156" t="str">
        <f t="shared" si="7"/>
        <v/>
      </c>
      <c r="AB53" s="157" t="str">
        <f t="shared" si="8"/>
        <v/>
      </c>
      <c r="AC53" s="66">
        <f>COUNT('Other Recevables'!D$9:D$29)</f>
        <v>0</v>
      </c>
      <c r="AD53" s="157" t="str">
        <f t="shared" si="12"/>
        <v xml:space="preserve"> </v>
      </c>
      <c r="AE53" s="158"/>
      <c r="AF53" s="66"/>
      <c r="AG53" s="183"/>
      <c r="AH53" s="164"/>
      <c r="AI53" s="150"/>
    </row>
    <row r="54" spans="1:35" hidden="1" outlineLevel="1">
      <c r="A54" s="309"/>
      <c r="B54" s="150" t="s">
        <v>108</v>
      </c>
      <c r="C54" s="123"/>
      <c r="D54" s="22" t="str">
        <f t="shared" si="0"/>
        <v/>
      </c>
      <c r="E54" s="152"/>
      <c r="F54" s="24"/>
      <c r="G54" s="152"/>
      <c r="H54" s="24"/>
      <c r="I54" s="152"/>
      <c r="J54" s="24"/>
      <c r="K54" s="152"/>
      <c r="L54" s="153"/>
      <c r="M54" s="32">
        <f t="shared" si="13"/>
        <v>0</v>
      </c>
      <c r="N54" s="32">
        <f t="shared" si="2"/>
        <v>0</v>
      </c>
      <c r="O54" s="123"/>
      <c r="P54" s="123"/>
      <c r="Q54" s="20">
        <f t="shared" si="3"/>
        <v>1</v>
      </c>
      <c r="R54" s="32">
        <f t="shared" si="9"/>
        <v>1</v>
      </c>
      <c r="S54" s="32"/>
      <c r="T54" s="40" t="str">
        <f t="shared" si="4"/>
        <v/>
      </c>
      <c r="U54" s="86" t="str">
        <f t="shared" si="10"/>
        <v/>
      </c>
      <c r="V54" s="47">
        <f>'Other Recevables'!$E$32</f>
        <v>0</v>
      </c>
      <c r="W54" s="161" t="str">
        <f t="shared" si="14"/>
        <v/>
      </c>
      <c r="X54" s="186" t="s">
        <v>47</v>
      </c>
      <c r="Y54" s="54">
        <f t="shared" si="11"/>
        <v>0</v>
      </c>
      <c r="Z54" s="55" t="e">
        <f t="shared" si="15"/>
        <v>#VALUE!</v>
      </c>
      <c r="AA54" s="156" t="str">
        <f t="shared" si="7"/>
        <v/>
      </c>
      <c r="AB54" s="157" t="str">
        <f t="shared" si="8"/>
        <v/>
      </c>
      <c r="AC54" s="66">
        <f>COUNT('Other Recevables'!D$9:D$29)</f>
        <v>0</v>
      </c>
      <c r="AD54" s="157" t="str">
        <f t="shared" si="12"/>
        <v xml:space="preserve"> </v>
      </c>
      <c r="AE54" s="158"/>
      <c r="AF54" s="66"/>
      <c r="AG54" s="183"/>
      <c r="AH54" s="164"/>
      <c r="AI54" s="150"/>
    </row>
    <row r="55" spans="1:35" hidden="1" outlineLevel="1">
      <c r="A55" s="309"/>
      <c r="B55" s="150" t="s">
        <v>108</v>
      </c>
      <c r="C55" s="123"/>
      <c r="D55" s="22" t="str">
        <f t="shared" si="0"/>
        <v/>
      </c>
      <c r="E55" s="152"/>
      <c r="F55" s="24"/>
      <c r="G55" s="152"/>
      <c r="H55" s="24"/>
      <c r="I55" s="152"/>
      <c r="J55" s="24"/>
      <c r="K55" s="152"/>
      <c r="L55" s="153"/>
      <c r="M55" s="32">
        <f t="shared" si="13"/>
        <v>0</v>
      </c>
      <c r="N55" s="32">
        <f t="shared" si="2"/>
        <v>0</v>
      </c>
      <c r="O55" s="123"/>
      <c r="P55" s="123"/>
      <c r="Q55" s="20">
        <f t="shared" ref="Q55:Q82" si="16">IF(O55="Y",0.5,1)</f>
        <v>1</v>
      </c>
      <c r="R55" s="32">
        <f t="shared" si="9"/>
        <v>1</v>
      </c>
      <c r="S55" s="32"/>
      <c r="T55" s="40" t="str">
        <f t="shared" ref="T55:T82" si="17">IF(C55="","",D55*Q55*R55)</f>
        <v/>
      </c>
      <c r="U55" s="86" t="str">
        <f t="shared" si="10"/>
        <v/>
      </c>
      <c r="V55" s="47">
        <f>'Other Recevables'!$E$32</f>
        <v>0</v>
      </c>
      <c r="W55" s="161" t="str">
        <f t="shared" si="14"/>
        <v/>
      </c>
      <c r="X55" s="186" t="s">
        <v>47</v>
      </c>
      <c r="Y55" s="54">
        <f t="shared" si="11"/>
        <v>0</v>
      </c>
      <c r="Z55" s="55" t="e">
        <f t="shared" si="15"/>
        <v>#VALUE!</v>
      </c>
      <c r="AA55" s="156" t="str">
        <f t="shared" si="7"/>
        <v/>
      </c>
      <c r="AB55" s="157" t="str">
        <f t="shared" si="8"/>
        <v/>
      </c>
      <c r="AC55" s="66">
        <f>COUNT('Other Recevables'!D$9:D$29)</f>
        <v>0</v>
      </c>
      <c r="AD55" s="157" t="str">
        <f t="shared" si="12"/>
        <v xml:space="preserve"> </v>
      </c>
      <c r="AE55" s="158"/>
      <c r="AF55" s="66"/>
      <c r="AG55" s="183"/>
      <c r="AH55" s="164"/>
      <c r="AI55" s="150"/>
    </row>
    <row r="56" spans="1:35" hidden="1" outlineLevel="1">
      <c r="A56" s="309"/>
      <c r="B56" s="150" t="s">
        <v>108</v>
      </c>
      <c r="C56" s="123"/>
      <c r="D56" s="22" t="str">
        <f t="shared" si="0"/>
        <v/>
      </c>
      <c r="E56" s="152"/>
      <c r="F56" s="24"/>
      <c r="G56" s="152"/>
      <c r="H56" s="24"/>
      <c r="I56" s="152"/>
      <c r="J56" s="24"/>
      <c r="K56" s="152"/>
      <c r="L56" s="153"/>
      <c r="M56" s="32">
        <f t="shared" si="13"/>
        <v>0</v>
      </c>
      <c r="N56" s="32">
        <f t="shared" si="2"/>
        <v>0</v>
      </c>
      <c r="O56" s="123"/>
      <c r="P56" s="123"/>
      <c r="Q56" s="20">
        <f t="shared" si="16"/>
        <v>1</v>
      </c>
      <c r="R56" s="32">
        <f t="shared" si="9"/>
        <v>1</v>
      </c>
      <c r="S56" s="32"/>
      <c r="T56" s="40" t="str">
        <f t="shared" si="17"/>
        <v/>
      </c>
      <c r="U56" s="86" t="str">
        <f t="shared" si="10"/>
        <v/>
      </c>
      <c r="V56" s="47">
        <f>'Other Recevables'!$E$32</f>
        <v>0</v>
      </c>
      <c r="W56" s="161" t="str">
        <f t="shared" si="14"/>
        <v/>
      </c>
      <c r="X56" s="186" t="s">
        <v>47</v>
      </c>
      <c r="Y56" s="54">
        <f t="shared" si="11"/>
        <v>0</v>
      </c>
      <c r="Z56" s="55" t="e">
        <f t="shared" si="15"/>
        <v>#VALUE!</v>
      </c>
      <c r="AA56" s="156" t="str">
        <f t="shared" si="7"/>
        <v/>
      </c>
      <c r="AB56" s="157" t="str">
        <f t="shared" si="8"/>
        <v/>
      </c>
      <c r="AC56" s="66">
        <f>COUNT('Other Recevables'!D$9:D$29)</f>
        <v>0</v>
      </c>
      <c r="AD56" s="157" t="str">
        <f t="shared" si="12"/>
        <v xml:space="preserve"> </v>
      </c>
      <c r="AE56" s="158"/>
      <c r="AF56" s="66"/>
      <c r="AG56" s="183"/>
      <c r="AH56" s="164"/>
      <c r="AI56" s="150"/>
    </row>
    <row r="57" spans="1:35" hidden="1" outlineLevel="1">
      <c r="A57" s="309"/>
      <c r="B57" s="150" t="s">
        <v>108</v>
      </c>
      <c r="C57" s="123"/>
      <c r="D57" s="22" t="str">
        <f t="shared" si="0"/>
        <v/>
      </c>
      <c r="E57" s="152"/>
      <c r="F57" s="24"/>
      <c r="G57" s="152"/>
      <c r="H57" s="24"/>
      <c r="I57" s="152"/>
      <c r="J57" s="24"/>
      <c r="K57" s="152"/>
      <c r="L57" s="153"/>
      <c r="M57" s="32">
        <f t="shared" si="13"/>
        <v>0</v>
      </c>
      <c r="N57" s="32">
        <f t="shared" si="2"/>
        <v>0</v>
      </c>
      <c r="O57" s="123"/>
      <c r="P57" s="123"/>
      <c r="Q57" s="20">
        <f t="shared" si="16"/>
        <v>1</v>
      </c>
      <c r="R57" s="32">
        <f t="shared" si="9"/>
        <v>1</v>
      </c>
      <c r="S57" s="32"/>
      <c r="T57" s="40" t="str">
        <f t="shared" si="17"/>
        <v/>
      </c>
      <c r="U57" s="86" t="str">
        <f t="shared" si="10"/>
        <v/>
      </c>
      <c r="V57" s="47">
        <f>'Other Recevables'!$E$32</f>
        <v>0</v>
      </c>
      <c r="W57" s="161" t="str">
        <f t="shared" si="14"/>
        <v/>
      </c>
      <c r="X57" s="186" t="s">
        <v>47</v>
      </c>
      <c r="Y57" s="54">
        <f t="shared" si="11"/>
        <v>0</v>
      </c>
      <c r="Z57" s="55" t="e">
        <f t="shared" si="15"/>
        <v>#VALUE!</v>
      </c>
      <c r="AA57" s="156" t="str">
        <f t="shared" si="7"/>
        <v/>
      </c>
      <c r="AB57" s="157" t="str">
        <f t="shared" si="8"/>
        <v/>
      </c>
      <c r="AC57" s="66">
        <f>COUNT('Other Recevables'!D$9:D$29)</f>
        <v>0</v>
      </c>
      <c r="AD57" s="157" t="str">
        <f t="shared" si="12"/>
        <v xml:space="preserve"> </v>
      </c>
      <c r="AE57" s="158"/>
      <c r="AF57" s="66"/>
      <c r="AG57" s="183"/>
      <c r="AH57" s="164"/>
      <c r="AI57" s="150"/>
    </row>
    <row r="58" spans="1:35" hidden="1" outlineLevel="1">
      <c r="A58" s="309"/>
      <c r="B58" s="150" t="s">
        <v>108</v>
      </c>
      <c r="C58" s="123"/>
      <c r="D58" s="22" t="str">
        <f t="shared" si="0"/>
        <v/>
      </c>
      <c r="E58" s="152"/>
      <c r="F58" s="24"/>
      <c r="G58" s="152"/>
      <c r="H58" s="24"/>
      <c r="I58" s="152"/>
      <c r="J58" s="24"/>
      <c r="K58" s="152"/>
      <c r="L58" s="153"/>
      <c r="M58" s="32">
        <f t="shared" si="13"/>
        <v>0</v>
      </c>
      <c r="N58" s="32">
        <f t="shared" si="2"/>
        <v>0</v>
      </c>
      <c r="O58" s="123"/>
      <c r="P58" s="123"/>
      <c r="Q58" s="20">
        <f t="shared" si="16"/>
        <v>1</v>
      </c>
      <c r="R58" s="32">
        <f t="shared" si="9"/>
        <v>1</v>
      </c>
      <c r="S58" s="32"/>
      <c r="T58" s="40" t="str">
        <f t="shared" si="17"/>
        <v/>
      </c>
      <c r="U58" s="86" t="str">
        <f t="shared" si="10"/>
        <v/>
      </c>
      <c r="V58" s="47">
        <f>'Other Recevables'!$E$32</f>
        <v>0</v>
      </c>
      <c r="W58" s="161" t="str">
        <f t="shared" si="14"/>
        <v/>
      </c>
      <c r="X58" s="186" t="s">
        <v>47</v>
      </c>
      <c r="Y58" s="54">
        <f t="shared" si="11"/>
        <v>0</v>
      </c>
      <c r="Z58" s="55" t="e">
        <f t="shared" si="15"/>
        <v>#VALUE!</v>
      </c>
      <c r="AA58" s="156" t="str">
        <f t="shared" si="7"/>
        <v/>
      </c>
      <c r="AB58" s="157" t="str">
        <f t="shared" si="8"/>
        <v/>
      </c>
      <c r="AC58" s="66">
        <f>COUNT('Other Recevables'!D$9:D$29)</f>
        <v>0</v>
      </c>
      <c r="AD58" s="157" t="str">
        <f t="shared" si="12"/>
        <v xml:space="preserve"> </v>
      </c>
      <c r="AE58" s="158"/>
      <c r="AF58" s="66"/>
      <c r="AG58" s="183"/>
      <c r="AH58" s="164"/>
      <c r="AI58" s="150"/>
    </row>
    <row r="59" spans="1:35" ht="16.5" customHeight="1" collapsed="1">
      <c r="A59" s="311" t="s">
        <v>114</v>
      </c>
      <c r="B59" s="150" t="s">
        <v>108</v>
      </c>
      <c r="C59" s="123"/>
      <c r="D59" s="22" t="str">
        <f t="shared" si="0"/>
        <v/>
      </c>
      <c r="E59" s="152"/>
      <c r="F59" s="24"/>
      <c r="G59" s="152"/>
      <c r="H59" s="24"/>
      <c r="I59" s="152"/>
      <c r="J59" s="24"/>
      <c r="K59" s="152"/>
      <c r="L59" s="153"/>
      <c r="M59" s="32">
        <f t="shared" si="13"/>
        <v>0</v>
      </c>
      <c r="N59" s="32">
        <f t="shared" si="2"/>
        <v>0</v>
      </c>
      <c r="O59" s="123"/>
      <c r="P59" s="123"/>
      <c r="Q59" s="20">
        <f t="shared" si="16"/>
        <v>1</v>
      </c>
      <c r="R59" s="32">
        <f t="shared" si="9"/>
        <v>1</v>
      </c>
      <c r="S59" s="32"/>
      <c r="T59" s="40" t="str">
        <f t="shared" si="17"/>
        <v/>
      </c>
      <c r="U59" s="86" t="str">
        <f t="shared" si="10"/>
        <v/>
      </c>
      <c r="V59" s="47">
        <f>'Bank and Cash '!$E$32</f>
        <v>0</v>
      </c>
      <c r="W59" s="161" t="str">
        <f t="shared" si="14"/>
        <v/>
      </c>
      <c r="X59" s="186" t="s">
        <v>48</v>
      </c>
      <c r="Y59" s="54">
        <f t="shared" si="11"/>
        <v>0</v>
      </c>
      <c r="Z59" s="55" t="e">
        <f t="shared" si="15"/>
        <v>#VALUE!</v>
      </c>
      <c r="AA59" s="156" t="str">
        <f t="shared" si="7"/>
        <v xml:space="preserve"> </v>
      </c>
      <c r="AB59" s="157" t="str">
        <f t="shared" si="8"/>
        <v xml:space="preserve"> </v>
      </c>
      <c r="AC59" s="66">
        <f>COUNT('Bank and Cash '!D$9:D$29)</f>
        <v>0</v>
      </c>
      <c r="AD59" s="157" t="str">
        <f t="shared" si="12"/>
        <v xml:space="preserve"> </v>
      </c>
      <c r="AE59" s="158"/>
      <c r="AF59" s="66"/>
      <c r="AG59" s="183"/>
      <c r="AH59" s="164"/>
      <c r="AI59" s="150"/>
    </row>
    <row r="60" spans="1:35" hidden="1" outlineLevel="1">
      <c r="A60" s="313"/>
      <c r="B60" s="150" t="s">
        <v>108</v>
      </c>
      <c r="C60" s="127"/>
      <c r="D60" s="22" t="str">
        <f t="shared" si="0"/>
        <v/>
      </c>
      <c r="E60" s="187"/>
      <c r="F60" s="24"/>
      <c r="G60" s="152"/>
      <c r="H60" s="24"/>
      <c r="I60" s="152"/>
      <c r="J60" s="24"/>
      <c r="K60" s="152"/>
      <c r="L60" s="153"/>
      <c r="M60" s="32">
        <f t="shared" si="13"/>
        <v>0</v>
      </c>
      <c r="N60" s="32">
        <f t="shared" si="2"/>
        <v>0</v>
      </c>
      <c r="O60" s="123"/>
      <c r="P60" s="123"/>
      <c r="Q60" s="20">
        <f t="shared" si="16"/>
        <v>1</v>
      </c>
      <c r="R60" s="32">
        <f t="shared" si="9"/>
        <v>1</v>
      </c>
      <c r="S60" s="32"/>
      <c r="T60" s="40" t="str">
        <f t="shared" si="17"/>
        <v/>
      </c>
      <c r="U60" s="86" t="str">
        <f t="shared" si="10"/>
        <v/>
      </c>
      <c r="V60" s="47">
        <f>'Bank and Cash '!$E$32</f>
        <v>0</v>
      </c>
      <c r="W60" s="161" t="str">
        <f t="shared" si="14"/>
        <v/>
      </c>
      <c r="X60" s="186" t="s">
        <v>48</v>
      </c>
      <c r="Y60" s="54">
        <f t="shared" si="11"/>
        <v>0</v>
      </c>
      <c r="Z60" s="55" t="e">
        <f t="shared" si="15"/>
        <v>#VALUE!</v>
      </c>
      <c r="AA60" s="156" t="str">
        <f t="shared" ref="AA60:AA88" si="18">IF($B$106=0," ",Z60)</f>
        <v xml:space="preserve"> </v>
      </c>
      <c r="AB60" s="157" t="str">
        <f t="shared" si="8"/>
        <v xml:space="preserve"> </v>
      </c>
      <c r="AC60" s="66">
        <f>COUNT('Bank and Cash '!D$9:D$29)</f>
        <v>0</v>
      </c>
      <c r="AD60" s="157" t="str">
        <f t="shared" si="12"/>
        <v xml:space="preserve"> </v>
      </c>
      <c r="AE60" s="188"/>
      <c r="AF60" s="70"/>
      <c r="AG60" s="189"/>
      <c r="AH60" s="164"/>
      <c r="AI60" s="150"/>
    </row>
    <row r="61" spans="1:35" hidden="1" outlineLevel="1">
      <c r="A61" s="313"/>
      <c r="B61" s="150" t="s">
        <v>108</v>
      </c>
      <c r="C61" s="127"/>
      <c r="D61" s="22" t="str">
        <f t="shared" si="0"/>
        <v/>
      </c>
      <c r="E61" s="187"/>
      <c r="F61" s="24"/>
      <c r="G61" s="152"/>
      <c r="H61" s="24"/>
      <c r="I61" s="152"/>
      <c r="J61" s="24"/>
      <c r="K61" s="152"/>
      <c r="L61" s="153"/>
      <c r="M61" s="32">
        <f t="shared" si="13"/>
        <v>0</v>
      </c>
      <c r="N61" s="32">
        <f t="shared" si="2"/>
        <v>0</v>
      </c>
      <c r="O61" s="123"/>
      <c r="P61" s="123"/>
      <c r="Q61" s="20">
        <f t="shared" si="16"/>
        <v>1</v>
      </c>
      <c r="R61" s="32">
        <f t="shared" si="9"/>
        <v>1</v>
      </c>
      <c r="S61" s="32"/>
      <c r="T61" s="40" t="str">
        <f t="shared" si="17"/>
        <v/>
      </c>
      <c r="U61" s="86" t="str">
        <f t="shared" si="10"/>
        <v/>
      </c>
      <c r="V61" s="47">
        <f>'Bank and Cash '!$E$32</f>
        <v>0</v>
      </c>
      <c r="W61" s="161" t="str">
        <f t="shared" si="14"/>
        <v/>
      </c>
      <c r="X61" s="186" t="s">
        <v>48</v>
      </c>
      <c r="Y61" s="54">
        <f t="shared" si="11"/>
        <v>0</v>
      </c>
      <c r="Z61" s="55" t="e">
        <f t="shared" si="15"/>
        <v>#VALUE!</v>
      </c>
      <c r="AA61" s="156" t="str">
        <f t="shared" si="18"/>
        <v xml:space="preserve"> </v>
      </c>
      <c r="AB61" s="157" t="str">
        <f t="shared" si="8"/>
        <v xml:space="preserve"> </v>
      </c>
      <c r="AC61" s="66">
        <f>COUNT('Bank and Cash '!D$9:D$29)</f>
        <v>0</v>
      </c>
      <c r="AD61" s="157" t="str">
        <f t="shared" si="12"/>
        <v xml:space="preserve"> </v>
      </c>
      <c r="AE61" s="188"/>
      <c r="AF61" s="70"/>
      <c r="AG61" s="189"/>
      <c r="AH61" s="164"/>
      <c r="AI61" s="150"/>
    </row>
    <row r="62" spans="1:35" hidden="1" outlineLevel="1">
      <c r="A62" s="313"/>
      <c r="B62" s="150" t="s">
        <v>108</v>
      </c>
      <c r="C62" s="127"/>
      <c r="D62" s="22" t="str">
        <f t="shared" si="0"/>
        <v/>
      </c>
      <c r="E62" s="187"/>
      <c r="F62" s="24"/>
      <c r="G62" s="152"/>
      <c r="H62" s="24"/>
      <c r="I62" s="152"/>
      <c r="J62" s="24"/>
      <c r="K62" s="152"/>
      <c r="L62" s="153"/>
      <c r="M62" s="32">
        <f t="shared" si="13"/>
        <v>0</v>
      </c>
      <c r="N62" s="32">
        <f t="shared" si="2"/>
        <v>0</v>
      </c>
      <c r="O62" s="123"/>
      <c r="P62" s="123"/>
      <c r="Q62" s="20">
        <f t="shared" si="16"/>
        <v>1</v>
      </c>
      <c r="R62" s="32">
        <f t="shared" si="9"/>
        <v>1</v>
      </c>
      <c r="S62" s="32"/>
      <c r="T62" s="40" t="str">
        <f t="shared" si="17"/>
        <v/>
      </c>
      <c r="U62" s="86" t="str">
        <f t="shared" si="10"/>
        <v/>
      </c>
      <c r="V62" s="47">
        <f>'Bank and Cash '!$E$32</f>
        <v>0</v>
      </c>
      <c r="W62" s="161" t="str">
        <f t="shared" si="14"/>
        <v/>
      </c>
      <c r="X62" s="186" t="s">
        <v>48</v>
      </c>
      <c r="Y62" s="54">
        <f t="shared" si="11"/>
        <v>0</v>
      </c>
      <c r="Z62" s="55" t="e">
        <f t="shared" si="15"/>
        <v>#VALUE!</v>
      </c>
      <c r="AA62" s="156" t="str">
        <f t="shared" si="18"/>
        <v xml:space="preserve"> </v>
      </c>
      <c r="AB62" s="157" t="str">
        <f t="shared" si="8"/>
        <v xml:space="preserve"> </v>
      </c>
      <c r="AC62" s="66">
        <f>COUNT('Bank and Cash '!D$9:D$29)</f>
        <v>0</v>
      </c>
      <c r="AD62" s="157" t="str">
        <f t="shared" si="12"/>
        <v xml:space="preserve"> </v>
      </c>
      <c r="AE62" s="188"/>
      <c r="AF62" s="70"/>
      <c r="AG62" s="189"/>
      <c r="AH62" s="164"/>
      <c r="AI62" s="150"/>
    </row>
    <row r="63" spans="1:35" hidden="1" outlineLevel="1">
      <c r="A63" s="313"/>
      <c r="B63" s="150" t="s">
        <v>108</v>
      </c>
      <c r="C63" s="127"/>
      <c r="D63" s="22" t="str">
        <f t="shared" si="0"/>
        <v/>
      </c>
      <c r="E63" s="187"/>
      <c r="F63" s="24"/>
      <c r="G63" s="152"/>
      <c r="H63" s="24"/>
      <c r="I63" s="152"/>
      <c r="J63" s="24"/>
      <c r="K63" s="152"/>
      <c r="L63" s="153"/>
      <c r="M63" s="32">
        <f t="shared" si="13"/>
        <v>0</v>
      </c>
      <c r="N63" s="32">
        <f t="shared" si="2"/>
        <v>0</v>
      </c>
      <c r="O63" s="123"/>
      <c r="P63" s="123"/>
      <c r="Q63" s="20">
        <f t="shared" si="16"/>
        <v>1</v>
      </c>
      <c r="R63" s="32">
        <f t="shared" si="9"/>
        <v>1</v>
      </c>
      <c r="S63" s="32"/>
      <c r="T63" s="40" t="str">
        <f t="shared" si="17"/>
        <v/>
      </c>
      <c r="U63" s="86" t="str">
        <f t="shared" si="10"/>
        <v/>
      </c>
      <c r="V63" s="47">
        <f>'Bank and Cash '!$E$32</f>
        <v>0</v>
      </c>
      <c r="W63" s="161" t="str">
        <f t="shared" si="14"/>
        <v/>
      </c>
      <c r="X63" s="186" t="s">
        <v>48</v>
      </c>
      <c r="Y63" s="54">
        <f t="shared" si="11"/>
        <v>0</v>
      </c>
      <c r="Z63" s="55" t="e">
        <f t="shared" si="15"/>
        <v>#VALUE!</v>
      </c>
      <c r="AA63" s="156" t="str">
        <f t="shared" si="18"/>
        <v xml:space="preserve"> </v>
      </c>
      <c r="AB63" s="157" t="str">
        <f t="shared" si="8"/>
        <v xml:space="preserve"> </v>
      </c>
      <c r="AC63" s="66">
        <f>COUNT('Bank and Cash '!D$9:D$29)</f>
        <v>0</v>
      </c>
      <c r="AD63" s="157" t="str">
        <f t="shared" si="12"/>
        <v xml:space="preserve"> </v>
      </c>
      <c r="AE63" s="188"/>
      <c r="AF63" s="70"/>
      <c r="AG63" s="189"/>
      <c r="AH63" s="164"/>
      <c r="AI63" s="150"/>
    </row>
    <row r="64" spans="1:35" hidden="1" outlineLevel="1">
      <c r="A64" s="313"/>
      <c r="B64" s="150" t="s">
        <v>108</v>
      </c>
      <c r="C64" s="127"/>
      <c r="D64" s="22" t="str">
        <f t="shared" si="0"/>
        <v/>
      </c>
      <c r="E64" s="187"/>
      <c r="F64" s="24"/>
      <c r="G64" s="152"/>
      <c r="H64" s="24"/>
      <c r="I64" s="152"/>
      <c r="J64" s="24"/>
      <c r="K64" s="152"/>
      <c r="L64" s="153"/>
      <c r="M64" s="32">
        <f t="shared" si="13"/>
        <v>0</v>
      </c>
      <c r="N64" s="32">
        <f t="shared" si="2"/>
        <v>0</v>
      </c>
      <c r="O64" s="123"/>
      <c r="P64" s="123"/>
      <c r="Q64" s="20">
        <f t="shared" si="16"/>
        <v>1</v>
      </c>
      <c r="R64" s="32">
        <f t="shared" si="9"/>
        <v>1</v>
      </c>
      <c r="S64" s="32"/>
      <c r="T64" s="40" t="str">
        <f t="shared" si="17"/>
        <v/>
      </c>
      <c r="U64" s="86" t="str">
        <f t="shared" si="10"/>
        <v/>
      </c>
      <c r="V64" s="49">
        <f>'Bank and Cash '!$E$32</f>
        <v>0</v>
      </c>
      <c r="W64" s="161" t="str">
        <f t="shared" si="14"/>
        <v/>
      </c>
      <c r="X64" s="186" t="s">
        <v>48</v>
      </c>
      <c r="Y64" s="54">
        <f t="shared" si="11"/>
        <v>0</v>
      </c>
      <c r="Z64" s="55" t="e">
        <f t="shared" si="15"/>
        <v>#VALUE!</v>
      </c>
      <c r="AA64" s="156" t="str">
        <f t="shared" si="18"/>
        <v xml:space="preserve"> </v>
      </c>
      <c r="AB64" s="157" t="str">
        <f t="shared" si="8"/>
        <v xml:space="preserve"> </v>
      </c>
      <c r="AC64" s="66">
        <f>COUNT('Bank and Cash '!D$9:D$29)</f>
        <v>0</v>
      </c>
      <c r="AD64" s="157" t="str">
        <f t="shared" si="12"/>
        <v xml:space="preserve"> </v>
      </c>
      <c r="AE64" s="188"/>
      <c r="AF64" s="70"/>
      <c r="AG64" s="189"/>
      <c r="AH64" s="164"/>
      <c r="AI64" s="150"/>
    </row>
    <row r="65" spans="1:69" ht="45" collapsed="1">
      <c r="A65" s="311" t="s">
        <v>117</v>
      </c>
      <c r="B65" s="150" t="s">
        <v>108</v>
      </c>
      <c r="C65" s="123"/>
      <c r="D65" s="22" t="str">
        <f t="shared" si="0"/>
        <v/>
      </c>
      <c r="E65" s="152"/>
      <c r="F65" s="24"/>
      <c r="G65" s="152"/>
      <c r="H65" s="24"/>
      <c r="I65" s="152"/>
      <c r="J65" s="24"/>
      <c r="K65" s="152"/>
      <c r="L65" s="153"/>
      <c r="M65" s="32">
        <f t="shared" si="13"/>
        <v>0</v>
      </c>
      <c r="N65" s="32">
        <f t="shared" si="2"/>
        <v>0</v>
      </c>
      <c r="O65" s="123"/>
      <c r="P65" s="123"/>
      <c r="Q65" s="20">
        <f t="shared" si="16"/>
        <v>1</v>
      </c>
      <c r="R65" s="32">
        <f t="shared" si="9"/>
        <v>1</v>
      </c>
      <c r="S65" s="32"/>
      <c r="T65" s="40" t="str">
        <f t="shared" si="17"/>
        <v/>
      </c>
      <c r="U65" s="86" t="str">
        <f t="shared" si="10"/>
        <v/>
      </c>
      <c r="V65" s="47">
        <f>'Trade Payables'!$E$32</f>
        <v>0</v>
      </c>
      <c r="W65" s="161" t="str">
        <f t="shared" si="14"/>
        <v/>
      </c>
      <c r="X65" s="155" t="s">
        <v>49</v>
      </c>
      <c r="Y65" s="54">
        <f t="shared" si="11"/>
        <v>0</v>
      </c>
      <c r="Z65" s="55" t="e">
        <f t="shared" si="15"/>
        <v>#VALUE!</v>
      </c>
      <c r="AA65" s="156" t="str">
        <f t="shared" si="18"/>
        <v xml:space="preserve"> </v>
      </c>
      <c r="AB65" s="157" t="str">
        <f t="shared" si="8"/>
        <v xml:space="preserve"> </v>
      </c>
      <c r="AC65" s="66">
        <f>COUNT('Trade Payables'!D$9:D$29)</f>
        <v>0</v>
      </c>
      <c r="AD65" s="157" t="str">
        <f t="shared" si="12"/>
        <v xml:space="preserve"> </v>
      </c>
      <c r="AE65" s="158"/>
      <c r="AF65" s="66"/>
      <c r="AG65" s="183"/>
      <c r="AH65" s="164"/>
      <c r="AI65" s="150"/>
    </row>
    <row r="66" spans="1:69" ht="15.75" hidden="1" customHeight="1" outlineLevel="1">
      <c r="A66" s="311" t="s">
        <v>115</v>
      </c>
      <c r="B66" s="150" t="s">
        <v>108</v>
      </c>
      <c r="C66" s="190"/>
      <c r="D66" s="22" t="str">
        <f t="shared" si="0"/>
        <v/>
      </c>
      <c r="E66" s="152"/>
      <c r="F66" s="24"/>
      <c r="G66" s="152"/>
      <c r="H66" s="24"/>
      <c r="I66" s="152"/>
      <c r="J66" s="24"/>
      <c r="K66" s="152"/>
      <c r="L66" s="153"/>
      <c r="M66" s="32">
        <f t="shared" si="13"/>
        <v>0</v>
      </c>
      <c r="N66" s="32">
        <f t="shared" si="2"/>
        <v>0</v>
      </c>
      <c r="O66" s="123"/>
      <c r="P66" s="123"/>
      <c r="Q66" s="20">
        <f t="shared" si="16"/>
        <v>1</v>
      </c>
      <c r="R66" s="32">
        <f t="shared" si="9"/>
        <v>1</v>
      </c>
      <c r="S66" s="32"/>
      <c r="T66" s="40" t="str">
        <f t="shared" si="17"/>
        <v/>
      </c>
      <c r="U66" s="86" t="str">
        <f t="shared" si="10"/>
        <v/>
      </c>
      <c r="V66" s="46">
        <f>'Trade Payables'!$E$32</f>
        <v>0</v>
      </c>
      <c r="W66" s="161" t="str">
        <f t="shared" si="14"/>
        <v/>
      </c>
      <c r="X66" s="155" t="s">
        <v>49</v>
      </c>
      <c r="Y66" s="54">
        <f t="shared" si="11"/>
        <v>0</v>
      </c>
      <c r="Z66" s="55" t="e">
        <f t="shared" si="15"/>
        <v>#VALUE!</v>
      </c>
      <c r="AA66" s="156" t="str">
        <f t="shared" si="18"/>
        <v xml:space="preserve"> </v>
      </c>
      <c r="AB66" s="157" t="str">
        <f t="shared" si="8"/>
        <v xml:space="preserve"> </v>
      </c>
      <c r="AC66" s="66">
        <f>COUNT('Trade Payables'!D$9:D$29)</f>
        <v>0</v>
      </c>
      <c r="AD66" s="157" t="str">
        <f t="shared" si="12"/>
        <v xml:space="preserve"> </v>
      </c>
      <c r="AE66" s="158"/>
      <c r="AF66" s="66"/>
      <c r="AG66" s="183"/>
      <c r="AH66" s="164"/>
      <c r="AI66" s="150"/>
    </row>
    <row r="67" spans="1:69" ht="15.75" hidden="1" customHeight="1" outlineLevel="1">
      <c r="A67" s="311" t="s">
        <v>116</v>
      </c>
      <c r="B67" s="150" t="s">
        <v>108</v>
      </c>
      <c r="C67" s="123"/>
      <c r="D67" s="22" t="str">
        <f t="shared" si="0"/>
        <v/>
      </c>
      <c r="E67" s="152"/>
      <c r="F67" s="24"/>
      <c r="G67" s="152"/>
      <c r="H67" s="24"/>
      <c r="I67" s="152"/>
      <c r="J67" s="24"/>
      <c r="K67" s="152"/>
      <c r="L67" s="153"/>
      <c r="M67" s="32">
        <f t="shared" si="13"/>
        <v>0</v>
      </c>
      <c r="N67" s="32">
        <f t="shared" si="2"/>
        <v>0</v>
      </c>
      <c r="O67" s="123"/>
      <c r="P67" s="123"/>
      <c r="Q67" s="20">
        <f t="shared" si="16"/>
        <v>1</v>
      </c>
      <c r="R67" s="32">
        <f t="shared" si="9"/>
        <v>1</v>
      </c>
      <c r="S67" s="32"/>
      <c r="T67" s="40" t="str">
        <f t="shared" si="17"/>
        <v/>
      </c>
      <c r="U67" s="86" t="str">
        <f t="shared" si="10"/>
        <v/>
      </c>
      <c r="V67" s="47">
        <f>'Trade Payables'!$E$32</f>
        <v>0</v>
      </c>
      <c r="W67" s="161" t="str">
        <f t="shared" si="14"/>
        <v/>
      </c>
      <c r="X67" s="155" t="s">
        <v>49</v>
      </c>
      <c r="Y67" s="54">
        <f t="shared" si="11"/>
        <v>0</v>
      </c>
      <c r="Z67" s="55" t="e">
        <f t="shared" si="15"/>
        <v>#VALUE!</v>
      </c>
      <c r="AA67" s="156" t="str">
        <f t="shared" si="18"/>
        <v xml:space="preserve"> </v>
      </c>
      <c r="AB67" s="157" t="str">
        <f t="shared" si="8"/>
        <v xml:space="preserve"> </v>
      </c>
      <c r="AC67" s="66">
        <f>COUNT('Trade Payables'!D$9:D$29)</f>
        <v>0</v>
      </c>
      <c r="AD67" s="157" t="str">
        <f t="shared" si="12"/>
        <v xml:space="preserve"> </v>
      </c>
      <c r="AE67" s="158"/>
      <c r="AF67" s="66"/>
      <c r="AG67" s="183"/>
      <c r="AH67" s="164"/>
      <c r="AI67" s="150"/>
    </row>
    <row r="68" spans="1:69" hidden="1" outlineLevel="1">
      <c r="A68" s="309"/>
      <c r="B68" s="150" t="s">
        <v>108</v>
      </c>
      <c r="C68" s="123"/>
      <c r="D68" s="22" t="str">
        <f t="shared" si="0"/>
        <v/>
      </c>
      <c r="E68" s="152"/>
      <c r="F68" s="24"/>
      <c r="G68" s="152"/>
      <c r="H68" s="24"/>
      <c r="I68" s="152"/>
      <c r="J68" s="24"/>
      <c r="K68" s="152"/>
      <c r="L68" s="153"/>
      <c r="M68" s="32">
        <f t="shared" si="13"/>
        <v>0</v>
      </c>
      <c r="N68" s="32">
        <f t="shared" si="2"/>
        <v>0</v>
      </c>
      <c r="O68" s="123"/>
      <c r="P68" s="123"/>
      <c r="Q68" s="20">
        <f t="shared" si="16"/>
        <v>1</v>
      </c>
      <c r="R68" s="32">
        <f t="shared" si="9"/>
        <v>1</v>
      </c>
      <c r="S68" s="32"/>
      <c r="T68" s="40" t="str">
        <f t="shared" si="17"/>
        <v/>
      </c>
      <c r="U68" s="86" t="str">
        <f t="shared" si="10"/>
        <v/>
      </c>
      <c r="V68" s="47">
        <f>'Trade Payables'!$E$32</f>
        <v>0</v>
      </c>
      <c r="W68" s="161" t="str">
        <f t="shared" si="14"/>
        <v/>
      </c>
      <c r="X68" s="155" t="s">
        <v>49</v>
      </c>
      <c r="Y68" s="54">
        <f t="shared" si="11"/>
        <v>0</v>
      </c>
      <c r="Z68" s="55" t="e">
        <f t="shared" si="15"/>
        <v>#VALUE!</v>
      </c>
      <c r="AA68" s="156" t="str">
        <f t="shared" si="18"/>
        <v xml:space="preserve"> </v>
      </c>
      <c r="AB68" s="157" t="str">
        <f t="shared" si="8"/>
        <v xml:space="preserve"> </v>
      </c>
      <c r="AC68" s="66">
        <f>COUNT('Trade Payables'!D$9:D$29)</f>
        <v>0</v>
      </c>
      <c r="AD68" s="157" t="str">
        <f t="shared" si="12"/>
        <v xml:space="preserve"> </v>
      </c>
      <c r="AE68" s="158"/>
      <c r="AF68" s="66"/>
      <c r="AG68" s="183"/>
      <c r="AH68" s="164"/>
      <c r="AI68" s="150"/>
    </row>
    <row r="69" spans="1:69" hidden="1" outlineLevel="1">
      <c r="A69" s="309"/>
      <c r="B69" s="150" t="s">
        <v>108</v>
      </c>
      <c r="C69" s="123"/>
      <c r="D69" s="22" t="str">
        <f t="shared" si="0"/>
        <v/>
      </c>
      <c r="E69" s="152"/>
      <c r="F69" s="24"/>
      <c r="G69" s="152"/>
      <c r="H69" s="24"/>
      <c r="I69" s="152"/>
      <c r="J69" s="24"/>
      <c r="K69" s="152"/>
      <c r="L69" s="153"/>
      <c r="M69" s="32">
        <f t="shared" si="13"/>
        <v>0</v>
      </c>
      <c r="N69" s="32">
        <f t="shared" si="2"/>
        <v>0</v>
      </c>
      <c r="O69" s="123"/>
      <c r="P69" s="123"/>
      <c r="Q69" s="20">
        <f t="shared" si="16"/>
        <v>1</v>
      </c>
      <c r="R69" s="32">
        <f t="shared" si="9"/>
        <v>1</v>
      </c>
      <c r="S69" s="32"/>
      <c r="T69" s="40" t="str">
        <f t="shared" si="17"/>
        <v/>
      </c>
      <c r="U69" s="86" t="str">
        <f t="shared" si="10"/>
        <v/>
      </c>
      <c r="V69" s="47">
        <f>'Trade Payables'!$E$32</f>
        <v>0</v>
      </c>
      <c r="W69" s="161" t="str">
        <f t="shared" si="14"/>
        <v/>
      </c>
      <c r="X69" s="155" t="s">
        <v>49</v>
      </c>
      <c r="Y69" s="54">
        <f t="shared" si="11"/>
        <v>0</v>
      </c>
      <c r="Z69" s="55" t="e">
        <f t="shared" si="15"/>
        <v>#VALUE!</v>
      </c>
      <c r="AA69" s="156" t="str">
        <f t="shared" si="18"/>
        <v xml:space="preserve"> </v>
      </c>
      <c r="AB69" s="157" t="str">
        <f t="shared" si="8"/>
        <v xml:space="preserve"> </v>
      </c>
      <c r="AC69" s="66">
        <f>COUNT('Trade Payables'!D$9:D$29)</f>
        <v>0</v>
      </c>
      <c r="AD69" s="157" t="str">
        <f t="shared" si="12"/>
        <v xml:space="preserve"> </v>
      </c>
      <c r="AE69" s="158"/>
      <c r="AF69" s="66"/>
      <c r="AG69" s="183"/>
      <c r="AH69" s="164"/>
      <c r="AI69" s="150"/>
    </row>
    <row r="70" spans="1:69" hidden="1" outlineLevel="1">
      <c r="A70" s="314"/>
      <c r="B70" s="150" t="s">
        <v>108</v>
      </c>
      <c r="C70" s="190"/>
      <c r="D70" s="22" t="str">
        <f t="shared" si="0"/>
        <v/>
      </c>
      <c r="E70" s="152"/>
      <c r="F70" s="24"/>
      <c r="G70" s="152"/>
      <c r="H70" s="24"/>
      <c r="I70" s="152"/>
      <c r="J70" s="24"/>
      <c r="K70" s="152"/>
      <c r="L70" s="153"/>
      <c r="M70" s="32">
        <f t="shared" si="13"/>
        <v>0</v>
      </c>
      <c r="N70" s="32">
        <f t="shared" si="2"/>
        <v>0</v>
      </c>
      <c r="O70" s="123"/>
      <c r="P70" s="123"/>
      <c r="Q70" s="20">
        <f t="shared" si="16"/>
        <v>1</v>
      </c>
      <c r="R70" s="32">
        <f t="shared" si="9"/>
        <v>1</v>
      </c>
      <c r="S70" s="32"/>
      <c r="T70" s="40" t="str">
        <f t="shared" si="17"/>
        <v/>
      </c>
      <c r="U70" s="86" t="str">
        <f t="shared" si="10"/>
        <v/>
      </c>
      <c r="V70" s="49">
        <f>'Trade Payables'!$E$32</f>
        <v>0</v>
      </c>
      <c r="W70" s="161" t="str">
        <f t="shared" si="14"/>
        <v/>
      </c>
      <c r="X70" s="155" t="s">
        <v>49</v>
      </c>
      <c r="Y70" s="54">
        <f t="shared" si="11"/>
        <v>0</v>
      </c>
      <c r="Z70" s="55" t="e">
        <f t="shared" si="15"/>
        <v>#VALUE!</v>
      </c>
      <c r="AA70" s="156" t="str">
        <f t="shared" si="18"/>
        <v xml:space="preserve"> </v>
      </c>
      <c r="AB70" s="157" t="str">
        <f t="shared" si="8"/>
        <v xml:space="preserve"> </v>
      </c>
      <c r="AC70" s="66">
        <f>COUNT('Trade Payables'!D$9:D$29)</f>
        <v>0</v>
      </c>
      <c r="AD70" s="157" t="str">
        <f t="shared" si="12"/>
        <v xml:space="preserve"> </v>
      </c>
      <c r="AE70" s="158"/>
      <c r="AF70" s="66"/>
      <c r="AG70" s="183"/>
      <c r="AH70" s="164"/>
      <c r="AI70" s="150"/>
    </row>
    <row r="71" spans="1:69" ht="38.25" collapsed="1">
      <c r="A71" s="308" t="s">
        <v>118</v>
      </c>
      <c r="B71" s="150" t="s">
        <v>108</v>
      </c>
      <c r="C71" s="123"/>
      <c r="D71" s="22" t="str">
        <f t="shared" si="0"/>
        <v/>
      </c>
      <c r="E71" s="176"/>
      <c r="F71" s="24"/>
      <c r="G71" s="152"/>
      <c r="H71" s="24"/>
      <c r="I71" s="152"/>
      <c r="J71" s="24"/>
      <c r="K71" s="152"/>
      <c r="L71" s="153"/>
      <c r="M71" s="32">
        <f t="shared" si="13"/>
        <v>0</v>
      </c>
      <c r="N71" s="32">
        <f>J71+H71+F72+M71</f>
        <v>0</v>
      </c>
      <c r="O71" s="123"/>
      <c r="P71" s="123"/>
      <c r="Q71" s="20">
        <f t="shared" si="16"/>
        <v>1</v>
      </c>
      <c r="R71" s="32">
        <f t="shared" si="9"/>
        <v>1</v>
      </c>
      <c r="S71" s="32"/>
      <c r="T71" s="40" t="str">
        <f t="shared" si="17"/>
        <v/>
      </c>
      <c r="U71" s="86" t="str">
        <f t="shared" si="10"/>
        <v/>
      </c>
      <c r="V71" s="49">
        <f>'Other Payables'!$E$32</f>
        <v>0</v>
      </c>
      <c r="W71" s="161" t="str">
        <f t="shared" si="14"/>
        <v/>
      </c>
      <c r="X71" s="178" t="s">
        <v>50</v>
      </c>
      <c r="Y71" s="54">
        <f t="shared" si="11"/>
        <v>0</v>
      </c>
      <c r="Z71" s="55" t="e">
        <f t="shared" si="15"/>
        <v>#VALUE!</v>
      </c>
      <c r="AA71" s="156" t="str">
        <f t="shared" si="18"/>
        <v xml:space="preserve"> </v>
      </c>
      <c r="AB71" s="157" t="str">
        <f t="shared" si="8"/>
        <v xml:space="preserve"> </v>
      </c>
      <c r="AC71" s="66">
        <f>COUNT('Other Payables'!D$9:D$29)</f>
        <v>0</v>
      </c>
      <c r="AD71" s="157" t="str">
        <f t="shared" si="12"/>
        <v xml:space="preserve"> </v>
      </c>
      <c r="AE71" s="158"/>
      <c r="AF71" s="66"/>
      <c r="AG71" s="183"/>
      <c r="AH71" s="164"/>
      <c r="AI71" s="150"/>
    </row>
    <row r="72" spans="1:69" hidden="1" outlineLevel="1">
      <c r="A72" s="309"/>
      <c r="B72" s="150" t="s">
        <v>108</v>
      </c>
      <c r="C72" s="123"/>
      <c r="D72" s="22" t="str">
        <f t="shared" si="0"/>
        <v/>
      </c>
      <c r="E72" s="176"/>
      <c r="F72" s="24"/>
      <c r="G72" s="152"/>
      <c r="H72" s="24"/>
      <c r="I72" s="152"/>
      <c r="J72" s="24"/>
      <c r="K72" s="152"/>
      <c r="L72" s="153"/>
      <c r="M72" s="32">
        <f t="shared" si="13"/>
        <v>0</v>
      </c>
      <c r="N72" s="32">
        <f>J72+H72+F73+M72</f>
        <v>0</v>
      </c>
      <c r="O72" s="123"/>
      <c r="P72" s="123"/>
      <c r="Q72" s="20">
        <f t="shared" si="16"/>
        <v>1</v>
      </c>
      <c r="R72" s="32">
        <f t="shared" si="9"/>
        <v>1</v>
      </c>
      <c r="S72" s="32"/>
      <c r="T72" s="40" t="str">
        <f t="shared" si="17"/>
        <v/>
      </c>
      <c r="U72" s="86" t="str">
        <f t="shared" si="10"/>
        <v/>
      </c>
      <c r="V72" s="49">
        <f>'Other Payables'!$E$32</f>
        <v>0</v>
      </c>
      <c r="W72" s="161" t="str">
        <f t="shared" si="14"/>
        <v/>
      </c>
      <c r="X72" s="178" t="s">
        <v>50</v>
      </c>
      <c r="Y72" s="54">
        <f t="shared" si="11"/>
        <v>0</v>
      </c>
      <c r="Z72" s="55" t="e">
        <f t="shared" si="15"/>
        <v>#VALUE!</v>
      </c>
      <c r="AA72" s="156" t="str">
        <f t="shared" si="18"/>
        <v xml:space="preserve"> </v>
      </c>
      <c r="AB72" s="157" t="str">
        <f>IF(OR(W72="",U72="")," ",AA72)</f>
        <v xml:space="preserve"> </v>
      </c>
      <c r="AC72" s="66">
        <f>COUNT('Other Payables'!D$9:D$29)</f>
        <v>0</v>
      </c>
      <c r="AD72" s="157" t="str">
        <f t="shared" si="12"/>
        <v xml:space="preserve"> </v>
      </c>
      <c r="AE72" s="158"/>
      <c r="AF72" s="66"/>
      <c r="AG72" s="183"/>
      <c r="AH72" s="164"/>
      <c r="AI72" s="150"/>
    </row>
    <row r="73" spans="1:69" hidden="1" outlineLevel="1">
      <c r="A73" s="309"/>
      <c r="B73" s="150" t="s">
        <v>108</v>
      </c>
      <c r="C73" s="190"/>
      <c r="D73" s="22" t="str">
        <f t="shared" si="0"/>
        <v/>
      </c>
      <c r="E73" s="176"/>
      <c r="F73" s="24"/>
      <c r="G73" s="152"/>
      <c r="H73" s="24"/>
      <c r="I73" s="152"/>
      <c r="J73" s="24"/>
      <c r="K73" s="152"/>
      <c r="L73" s="153"/>
      <c r="M73" s="32">
        <f t="shared" si="13"/>
        <v>0</v>
      </c>
      <c r="N73" s="32">
        <f>J73+H73+F74+M73</f>
        <v>0</v>
      </c>
      <c r="O73" s="123"/>
      <c r="P73" s="123"/>
      <c r="Q73" s="20">
        <f t="shared" si="16"/>
        <v>1</v>
      </c>
      <c r="R73" s="32">
        <f t="shared" si="9"/>
        <v>1</v>
      </c>
      <c r="S73" s="32"/>
      <c r="T73" s="40" t="str">
        <f t="shared" si="17"/>
        <v/>
      </c>
      <c r="U73" s="86" t="str">
        <f t="shared" si="10"/>
        <v/>
      </c>
      <c r="V73" s="49">
        <f>'Other Payables'!$E$32</f>
        <v>0</v>
      </c>
      <c r="W73" s="161" t="str">
        <f t="shared" si="14"/>
        <v/>
      </c>
      <c r="X73" s="178" t="s">
        <v>50</v>
      </c>
      <c r="Y73" s="54">
        <f t="shared" si="11"/>
        <v>0</v>
      </c>
      <c r="Z73" s="55" t="e">
        <f t="shared" si="15"/>
        <v>#VALUE!</v>
      </c>
      <c r="AA73" s="156" t="str">
        <f t="shared" si="18"/>
        <v xml:space="preserve"> </v>
      </c>
      <c r="AB73" s="157" t="str">
        <f t="shared" ref="AB73:AB104" si="19">IF(OR(W73="",U73="")," ",AA73)</f>
        <v xml:space="preserve"> </v>
      </c>
      <c r="AC73" s="66">
        <f>COUNT('Other Payables'!D$9:D$29)</f>
        <v>0</v>
      </c>
      <c r="AD73" s="157" t="str">
        <f t="shared" si="12"/>
        <v xml:space="preserve"> </v>
      </c>
      <c r="AE73" s="158"/>
      <c r="AF73" s="66"/>
      <c r="AG73" s="183"/>
      <c r="AH73" s="164"/>
      <c r="AI73" s="150"/>
    </row>
    <row r="74" spans="1:69" hidden="1" outlineLevel="1">
      <c r="A74" s="309"/>
      <c r="B74" s="150" t="s">
        <v>108</v>
      </c>
      <c r="C74" s="123"/>
      <c r="D74" s="22" t="str">
        <f t="shared" si="0"/>
        <v/>
      </c>
      <c r="E74" s="176"/>
      <c r="F74" s="24">
        <f t="shared" ref="F74:F82" si="20">IF(E74="y",1,0)</f>
        <v>0</v>
      </c>
      <c r="G74" s="152"/>
      <c r="H74" s="24">
        <f t="shared" ref="H74:H82" si="21">IF(G74="y",1,0)</f>
        <v>0</v>
      </c>
      <c r="I74" s="152"/>
      <c r="J74" s="24">
        <f t="shared" ref="J74:J82" si="22">IF(I74="y",1,0)</f>
        <v>0</v>
      </c>
      <c r="K74" s="152"/>
      <c r="L74" s="153"/>
      <c r="M74" s="32">
        <f t="shared" si="13"/>
        <v>0</v>
      </c>
      <c r="N74" s="32">
        <f>J74+H74+F75+M74</f>
        <v>0</v>
      </c>
      <c r="O74" s="123"/>
      <c r="P74" s="123"/>
      <c r="Q74" s="20">
        <f t="shared" si="16"/>
        <v>1</v>
      </c>
      <c r="R74" s="32">
        <f t="shared" si="9"/>
        <v>1</v>
      </c>
      <c r="S74" s="32"/>
      <c r="T74" s="40" t="str">
        <f t="shared" si="17"/>
        <v/>
      </c>
      <c r="U74" s="86" t="str">
        <f t="shared" si="10"/>
        <v/>
      </c>
      <c r="V74" s="49">
        <f>'Other Payables'!$E$32</f>
        <v>0</v>
      </c>
      <c r="W74" s="161" t="str">
        <f t="shared" si="14"/>
        <v/>
      </c>
      <c r="X74" s="178" t="s">
        <v>50</v>
      </c>
      <c r="Y74" s="54">
        <f t="shared" si="11"/>
        <v>0</v>
      </c>
      <c r="Z74" s="55" t="e">
        <f t="shared" si="15"/>
        <v>#VALUE!</v>
      </c>
      <c r="AA74" s="156" t="str">
        <f t="shared" si="18"/>
        <v xml:space="preserve"> </v>
      </c>
      <c r="AB74" s="157" t="str">
        <f t="shared" si="19"/>
        <v xml:space="preserve"> </v>
      </c>
      <c r="AC74" s="66">
        <f>COUNT('Other Payables'!D$9:D$29)</f>
        <v>0</v>
      </c>
      <c r="AD74" s="157" t="str">
        <f t="shared" si="12"/>
        <v xml:space="preserve"> </v>
      </c>
      <c r="AE74" s="158"/>
      <c r="AF74" s="66"/>
      <c r="AG74" s="183"/>
      <c r="AH74" s="164"/>
      <c r="AI74" s="150"/>
    </row>
    <row r="75" spans="1:69" hidden="1" outlineLevel="1">
      <c r="A75" s="309"/>
      <c r="B75" s="150" t="s">
        <v>108</v>
      </c>
      <c r="C75" s="190"/>
      <c r="D75" s="22" t="str">
        <f t="shared" si="0"/>
        <v/>
      </c>
      <c r="E75" s="176"/>
      <c r="F75" s="24">
        <f t="shared" si="20"/>
        <v>0</v>
      </c>
      <c r="G75" s="152"/>
      <c r="H75" s="24">
        <f t="shared" si="21"/>
        <v>0</v>
      </c>
      <c r="I75" s="152"/>
      <c r="J75" s="24">
        <f t="shared" si="22"/>
        <v>0</v>
      </c>
      <c r="K75" s="152"/>
      <c r="L75" s="153"/>
      <c r="M75" s="32">
        <f t="shared" si="13"/>
        <v>0</v>
      </c>
      <c r="N75" s="32">
        <f>J75+H75+F76+M75</f>
        <v>0</v>
      </c>
      <c r="O75" s="123"/>
      <c r="P75" s="123"/>
      <c r="Q75" s="20">
        <f t="shared" si="16"/>
        <v>1</v>
      </c>
      <c r="R75" s="32">
        <f t="shared" si="9"/>
        <v>1</v>
      </c>
      <c r="S75" s="32"/>
      <c r="T75" s="40" t="str">
        <f t="shared" si="17"/>
        <v/>
      </c>
      <c r="U75" s="86" t="str">
        <f t="shared" si="10"/>
        <v/>
      </c>
      <c r="V75" s="49">
        <f>'Other Payables'!$E$32</f>
        <v>0</v>
      </c>
      <c r="W75" s="161" t="str">
        <f t="shared" si="14"/>
        <v/>
      </c>
      <c r="X75" s="178" t="s">
        <v>50</v>
      </c>
      <c r="Y75" s="54">
        <f t="shared" si="11"/>
        <v>0</v>
      </c>
      <c r="Z75" s="55" t="e">
        <f t="shared" si="15"/>
        <v>#VALUE!</v>
      </c>
      <c r="AA75" s="156" t="str">
        <f t="shared" si="18"/>
        <v xml:space="preserve"> </v>
      </c>
      <c r="AB75" s="157" t="str">
        <f t="shared" si="19"/>
        <v xml:space="preserve"> </v>
      </c>
      <c r="AC75" s="66">
        <f>COUNT('Other Payables'!D$9:D$29)</f>
        <v>0</v>
      </c>
      <c r="AD75" s="157" t="str">
        <f t="shared" si="12"/>
        <v xml:space="preserve"> </v>
      </c>
      <c r="AE75" s="158"/>
      <c r="AF75" s="66"/>
      <c r="AG75" s="183"/>
      <c r="AH75" s="164"/>
      <c r="AI75" s="150"/>
    </row>
    <row r="76" spans="1:69" hidden="1" outlineLevel="1">
      <c r="A76" s="309"/>
      <c r="B76" s="150" t="s">
        <v>108</v>
      </c>
      <c r="C76" s="123"/>
      <c r="D76" s="22" t="str">
        <f t="shared" si="0"/>
        <v/>
      </c>
      <c r="E76" s="176"/>
      <c r="F76" s="24">
        <f t="shared" si="20"/>
        <v>0</v>
      </c>
      <c r="G76" s="152"/>
      <c r="H76" s="24">
        <f t="shared" si="21"/>
        <v>0</v>
      </c>
      <c r="I76" s="152"/>
      <c r="J76" s="24">
        <f t="shared" si="22"/>
        <v>0</v>
      </c>
      <c r="K76" s="152"/>
      <c r="L76" s="153"/>
      <c r="M76" s="32">
        <f t="shared" si="13"/>
        <v>0</v>
      </c>
      <c r="N76" s="32">
        <f t="shared" ref="N76:N104" si="23">J76+H76+F76+M76</f>
        <v>0</v>
      </c>
      <c r="O76" s="123"/>
      <c r="P76" s="123"/>
      <c r="Q76" s="20">
        <f t="shared" si="16"/>
        <v>1</v>
      </c>
      <c r="R76" s="32">
        <f t="shared" si="9"/>
        <v>1</v>
      </c>
      <c r="S76" s="32"/>
      <c r="T76" s="40" t="str">
        <f t="shared" si="17"/>
        <v/>
      </c>
      <c r="U76" s="86" t="str">
        <f t="shared" si="10"/>
        <v/>
      </c>
      <c r="V76" s="49">
        <f>'Other Payables'!$E$32</f>
        <v>0</v>
      </c>
      <c r="W76" s="161" t="str">
        <f t="shared" si="14"/>
        <v/>
      </c>
      <c r="X76" s="178" t="s">
        <v>50</v>
      </c>
      <c r="Y76" s="54">
        <f t="shared" si="11"/>
        <v>0</v>
      </c>
      <c r="Z76" s="55" t="e">
        <f t="shared" si="15"/>
        <v>#VALUE!</v>
      </c>
      <c r="AA76" s="156" t="str">
        <f t="shared" si="18"/>
        <v xml:space="preserve"> </v>
      </c>
      <c r="AB76" s="157" t="str">
        <f t="shared" si="19"/>
        <v xml:space="preserve"> </v>
      </c>
      <c r="AC76" s="66">
        <f>COUNT('Other Payables'!D$9:D$29)</f>
        <v>0</v>
      </c>
      <c r="AD76" s="157" t="str">
        <f t="shared" si="12"/>
        <v xml:space="preserve"> </v>
      </c>
      <c r="AE76" s="158"/>
      <c r="AF76" s="66"/>
      <c r="AG76" s="183"/>
      <c r="AH76" s="164"/>
      <c r="AI76" s="150"/>
    </row>
    <row r="77" spans="1:69" s="105" customFormat="1" ht="16.5" collapsed="1" thickBot="1">
      <c r="A77" s="308" t="s">
        <v>119</v>
      </c>
      <c r="B77" s="150" t="s">
        <v>108</v>
      </c>
      <c r="C77" s="123"/>
      <c r="D77" s="22" t="str">
        <f t="shared" si="0"/>
        <v/>
      </c>
      <c r="E77" s="152"/>
      <c r="F77" s="24">
        <f t="shared" si="20"/>
        <v>0</v>
      </c>
      <c r="G77" s="152"/>
      <c r="H77" s="24">
        <f t="shared" si="21"/>
        <v>0</v>
      </c>
      <c r="I77" s="152"/>
      <c r="J77" s="24">
        <f t="shared" si="22"/>
        <v>0</v>
      </c>
      <c r="K77" s="152"/>
      <c r="L77" s="153"/>
      <c r="M77" s="32">
        <f t="shared" si="13"/>
        <v>0</v>
      </c>
      <c r="N77" s="32">
        <f t="shared" si="23"/>
        <v>0</v>
      </c>
      <c r="O77" s="123"/>
      <c r="P77" s="123"/>
      <c r="Q77" s="20">
        <f t="shared" si="16"/>
        <v>1</v>
      </c>
      <c r="R77" s="32">
        <f t="shared" si="9"/>
        <v>1</v>
      </c>
      <c r="S77" s="32"/>
      <c r="T77" s="40" t="str">
        <f t="shared" si="17"/>
        <v/>
      </c>
      <c r="U77" s="86" t="str">
        <f t="shared" si="10"/>
        <v/>
      </c>
      <c r="V77" s="47">
        <f>Provisions!$E$32</f>
        <v>0</v>
      </c>
      <c r="W77" s="161" t="str">
        <f t="shared" si="14"/>
        <v/>
      </c>
      <c r="X77" s="155" t="s">
        <v>51</v>
      </c>
      <c r="Y77" s="54">
        <f t="shared" si="11"/>
        <v>0</v>
      </c>
      <c r="Z77" s="55" t="e">
        <f t="shared" si="15"/>
        <v>#VALUE!</v>
      </c>
      <c r="AA77" s="156" t="str">
        <f t="shared" si="18"/>
        <v xml:space="preserve"> </v>
      </c>
      <c r="AB77" s="157" t="str">
        <f t="shared" si="19"/>
        <v xml:space="preserve"> </v>
      </c>
      <c r="AC77" s="66">
        <f>COUNT(Provisions!D$9:D$29)</f>
        <v>0</v>
      </c>
      <c r="AD77" s="157" t="str">
        <f t="shared" si="12"/>
        <v xml:space="preserve"> </v>
      </c>
      <c r="AE77" s="158"/>
      <c r="AF77" s="66"/>
      <c r="AG77" s="183"/>
      <c r="AH77" s="164"/>
      <c r="AI77" s="150"/>
      <c r="AJ77" s="98"/>
      <c r="AK77" s="76"/>
      <c r="AL77" s="76"/>
      <c r="AM77" s="76"/>
      <c r="AN77" s="76"/>
      <c r="AO77" s="76"/>
      <c r="AP77" s="76"/>
      <c r="AQ77" s="76"/>
      <c r="AR77" s="76"/>
      <c r="AS77" s="76"/>
      <c r="AT77" s="76"/>
      <c r="AU77" s="98"/>
      <c r="AV77" s="98"/>
      <c r="AW77" s="98"/>
      <c r="AX77" s="98"/>
      <c r="AY77" s="98"/>
      <c r="AZ77" s="98"/>
      <c r="BA77" s="98"/>
      <c r="BB77" s="98"/>
      <c r="BC77" s="98"/>
      <c r="BD77" s="98"/>
      <c r="BE77" s="98"/>
      <c r="BF77" s="98"/>
      <c r="BG77" s="98"/>
      <c r="BH77" s="98"/>
      <c r="BI77" s="98"/>
      <c r="BJ77" s="98"/>
      <c r="BK77" s="98"/>
      <c r="BL77" s="98"/>
      <c r="BM77" s="98"/>
      <c r="BN77" s="98"/>
      <c r="BO77" s="98"/>
      <c r="BP77" s="98"/>
      <c r="BQ77" s="98"/>
    </row>
    <row r="78" spans="1:69" ht="16.5" hidden="1" outlineLevel="1" thickBot="1">
      <c r="A78" s="175"/>
      <c r="B78" s="175" t="s">
        <v>24</v>
      </c>
      <c r="C78" s="129"/>
      <c r="D78" s="23" t="str">
        <f t="shared" si="0"/>
        <v/>
      </c>
      <c r="E78" s="176"/>
      <c r="F78" s="26">
        <f t="shared" si="20"/>
        <v>0</v>
      </c>
      <c r="G78" s="176"/>
      <c r="H78" s="26">
        <f t="shared" si="21"/>
        <v>0</v>
      </c>
      <c r="I78" s="176"/>
      <c r="J78" s="26">
        <f t="shared" si="22"/>
        <v>0</v>
      </c>
      <c r="K78" s="176"/>
      <c r="L78" s="177"/>
      <c r="M78" s="20">
        <f t="shared" si="13"/>
        <v>0</v>
      </c>
      <c r="N78" s="20">
        <f t="shared" si="23"/>
        <v>0</v>
      </c>
      <c r="O78" s="129"/>
      <c r="P78" s="129"/>
      <c r="Q78" s="20">
        <f t="shared" si="16"/>
        <v>1</v>
      </c>
      <c r="R78" s="20">
        <f t="shared" si="9"/>
        <v>1</v>
      </c>
      <c r="S78" s="20"/>
      <c r="T78" s="42" t="str">
        <f t="shared" si="17"/>
        <v/>
      </c>
      <c r="U78" s="86" t="str">
        <f t="shared" si="10"/>
        <v/>
      </c>
      <c r="V78" s="50">
        <f>Provisions!$E$32</f>
        <v>0</v>
      </c>
      <c r="W78" s="161" t="str">
        <f t="shared" si="14"/>
        <v/>
      </c>
      <c r="X78" s="178" t="s">
        <v>51</v>
      </c>
      <c r="Y78" s="58">
        <f t="shared" si="11"/>
        <v>0</v>
      </c>
      <c r="Z78" s="59" t="e">
        <f t="shared" si="15"/>
        <v>#VALUE!</v>
      </c>
      <c r="AA78" s="179" t="str">
        <f t="shared" si="18"/>
        <v xml:space="preserve"> </v>
      </c>
      <c r="AB78" s="180" t="str">
        <f t="shared" si="19"/>
        <v xml:space="preserve"> </v>
      </c>
      <c r="AC78" s="65">
        <f>COUNT(Provisions!D$9:D$29)</f>
        <v>0</v>
      </c>
      <c r="AD78" s="180" t="str">
        <f t="shared" si="12"/>
        <v xml:space="preserve"> </v>
      </c>
      <c r="AE78" s="181"/>
      <c r="AF78" s="65"/>
      <c r="AG78" s="182"/>
      <c r="AH78" s="191"/>
      <c r="AI78" s="175"/>
    </row>
    <row r="79" spans="1:69" ht="16.5" hidden="1" outlineLevel="1" thickBot="1">
      <c r="A79" s="150"/>
      <c r="B79" s="150" t="s">
        <v>25</v>
      </c>
      <c r="C79" s="123"/>
      <c r="D79" s="22" t="str">
        <f t="shared" si="0"/>
        <v/>
      </c>
      <c r="E79" s="176"/>
      <c r="F79" s="24">
        <f t="shared" si="20"/>
        <v>0</v>
      </c>
      <c r="G79" s="152"/>
      <c r="H79" s="24">
        <f t="shared" si="21"/>
        <v>0</v>
      </c>
      <c r="I79" s="152"/>
      <c r="J79" s="24">
        <f t="shared" si="22"/>
        <v>0</v>
      </c>
      <c r="K79" s="152"/>
      <c r="L79" s="153"/>
      <c r="M79" s="32">
        <f t="shared" si="13"/>
        <v>0</v>
      </c>
      <c r="N79" s="32">
        <f t="shared" si="23"/>
        <v>0</v>
      </c>
      <c r="O79" s="123"/>
      <c r="P79" s="123"/>
      <c r="Q79" s="32">
        <f t="shared" si="16"/>
        <v>1</v>
      </c>
      <c r="R79" s="32">
        <f t="shared" si="9"/>
        <v>1</v>
      </c>
      <c r="S79" s="32"/>
      <c r="T79" s="40" t="str">
        <f t="shared" si="17"/>
        <v/>
      </c>
      <c r="U79" s="86" t="str">
        <f t="shared" si="10"/>
        <v/>
      </c>
      <c r="V79" s="49">
        <f>Provisions!$E$32</f>
        <v>0</v>
      </c>
      <c r="W79" s="161" t="str">
        <f t="shared" si="14"/>
        <v/>
      </c>
      <c r="X79" s="178" t="s">
        <v>51</v>
      </c>
      <c r="Y79" s="54">
        <f t="shared" si="11"/>
        <v>0</v>
      </c>
      <c r="Z79" s="55" t="e">
        <f t="shared" si="15"/>
        <v>#VALUE!</v>
      </c>
      <c r="AA79" s="156" t="str">
        <f t="shared" si="18"/>
        <v xml:space="preserve"> </v>
      </c>
      <c r="AB79" s="157" t="str">
        <f t="shared" si="19"/>
        <v xml:space="preserve"> </v>
      </c>
      <c r="AC79" s="66">
        <f>COUNT(Provisions!D$9:D$29)</f>
        <v>0</v>
      </c>
      <c r="AD79" s="157" t="str">
        <f t="shared" si="12"/>
        <v xml:space="preserve"> </v>
      </c>
      <c r="AE79" s="158"/>
      <c r="AF79" s="66"/>
      <c r="AG79" s="183"/>
      <c r="AH79" s="164"/>
      <c r="AI79" s="150"/>
    </row>
    <row r="80" spans="1:69" ht="16.5" hidden="1" outlineLevel="1" thickBot="1">
      <c r="A80" s="150"/>
      <c r="B80" s="150" t="s">
        <v>26</v>
      </c>
      <c r="C80" s="123"/>
      <c r="D80" s="22" t="str">
        <f t="shared" si="0"/>
        <v/>
      </c>
      <c r="E80" s="176"/>
      <c r="F80" s="24">
        <f t="shared" si="20"/>
        <v>0</v>
      </c>
      <c r="G80" s="152"/>
      <c r="H80" s="24">
        <f t="shared" si="21"/>
        <v>0</v>
      </c>
      <c r="I80" s="152"/>
      <c r="J80" s="24">
        <f t="shared" si="22"/>
        <v>0</v>
      </c>
      <c r="K80" s="152"/>
      <c r="L80" s="153"/>
      <c r="M80" s="32">
        <f t="shared" si="13"/>
        <v>0</v>
      </c>
      <c r="N80" s="32">
        <f t="shared" si="23"/>
        <v>0</v>
      </c>
      <c r="O80" s="123"/>
      <c r="P80" s="123"/>
      <c r="Q80" s="32">
        <f t="shared" si="16"/>
        <v>1</v>
      </c>
      <c r="R80" s="32">
        <f t="shared" si="9"/>
        <v>1</v>
      </c>
      <c r="S80" s="32"/>
      <c r="T80" s="40" t="str">
        <f t="shared" si="17"/>
        <v/>
      </c>
      <c r="U80" s="86" t="str">
        <f t="shared" si="10"/>
        <v/>
      </c>
      <c r="V80" s="49">
        <f>Provisions!$E$32</f>
        <v>0</v>
      </c>
      <c r="W80" s="161" t="str">
        <f t="shared" si="14"/>
        <v/>
      </c>
      <c r="X80" s="178" t="s">
        <v>51</v>
      </c>
      <c r="Y80" s="54">
        <f t="shared" si="11"/>
        <v>0</v>
      </c>
      <c r="Z80" s="55" t="e">
        <f t="shared" si="15"/>
        <v>#VALUE!</v>
      </c>
      <c r="AA80" s="156" t="str">
        <f t="shared" si="18"/>
        <v xml:space="preserve"> </v>
      </c>
      <c r="AB80" s="157" t="str">
        <f t="shared" si="19"/>
        <v xml:space="preserve"> </v>
      </c>
      <c r="AC80" s="66">
        <f>COUNT(Provisions!D$9:D$29)</f>
        <v>0</v>
      </c>
      <c r="AD80" s="157" t="str">
        <f t="shared" si="12"/>
        <v xml:space="preserve"> </v>
      </c>
      <c r="AE80" s="158"/>
      <c r="AF80" s="66"/>
      <c r="AG80" s="183"/>
      <c r="AH80" s="164"/>
      <c r="AI80" s="150"/>
    </row>
    <row r="81" spans="1:69" ht="16.5" hidden="1" outlineLevel="1" thickBot="1">
      <c r="A81" s="150"/>
      <c r="B81" s="150" t="s">
        <v>27</v>
      </c>
      <c r="C81" s="123"/>
      <c r="D81" s="22" t="str">
        <f t="shared" ref="D81:D104" si="24">IF(C81="High",2.5,IF(C81="Medium",1.8,IF(C81="Low",1.2,"")))</f>
        <v/>
      </c>
      <c r="E81" s="176"/>
      <c r="F81" s="24">
        <f t="shared" si="20"/>
        <v>0</v>
      </c>
      <c r="G81" s="152"/>
      <c r="H81" s="24">
        <f t="shared" si="21"/>
        <v>0</v>
      </c>
      <c r="I81" s="152"/>
      <c r="J81" s="24">
        <f t="shared" si="22"/>
        <v>0</v>
      </c>
      <c r="K81" s="152"/>
      <c r="L81" s="153"/>
      <c r="M81" s="32">
        <f t="shared" si="13"/>
        <v>0</v>
      </c>
      <c r="N81" s="32">
        <f t="shared" si="23"/>
        <v>0</v>
      </c>
      <c r="O81" s="123"/>
      <c r="P81" s="123"/>
      <c r="Q81" s="32">
        <f t="shared" si="16"/>
        <v>1</v>
      </c>
      <c r="R81" s="32">
        <f t="shared" si="9"/>
        <v>1</v>
      </c>
      <c r="S81" s="32"/>
      <c r="T81" s="40" t="str">
        <f t="shared" si="17"/>
        <v/>
      </c>
      <c r="U81" s="86" t="str">
        <f t="shared" si="10"/>
        <v/>
      </c>
      <c r="V81" s="49">
        <f>Provisions!$E$32</f>
        <v>0</v>
      </c>
      <c r="W81" s="161" t="str">
        <f t="shared" si="14"/>
        <v/>
      </c>
      <c r="X81" s="178" t="s">
        <v>51</v>
      </c>
      <c r="Y81" s="54">
        <f t="shared" si="11"/>
        <v>0</v>
      </c>
      <c r="Z81" s="55" t="e">
        <f t="shared" si="15"/>
        <v>#VALUE!</v>
      </c>
      <c r="AA81" s="156" t="str">
        <f t="shared" si="18"/>
        <v xml:space="preserve"> </v>
      </c>
      <c r="AB81" s="157" t="str">
        <f t="shared" si="19"/>
        <v xml:space="preserve"> </v>
      </c>
      <c r="AC81" s="66">
        <f>COUNT(Provisions!D$9:D$29)</f>
        <v>0</v>
      </c>
      <c r="AD81" s="157" t="str">
        <f t="shared" si="12"/>
        <v xml:space="preserve"> </v>
      </c>
      <c r="AE81" s="158"/>
      <c r="AF81" s="66"/>
      <c r="AG81" s="183"/>
      <c r="AH81" s="164"/>
      <c r="AI81" s="150"/>
    </row>
    <row r="82" spans="1:69" s="105" customFormat="1" ht="16.5" hidden="1" outlineLevel="1" thickBot="1">
      <c r="A82" s="175"/>
      <c r="B82" s="150" t="s">
        <v>28</v>
      </c>
      <c r="C82" s="129"/>
      <c r="D82" s="22" t="str">
        <f t="shared" si="24"/>
        <v/>
      </c>
      <c r="E82" s="176"/>
      <c r="F82" s="24">
        <f t="shared" si="20"/>
        <v>0</v>
      </c>
      <c r="G82" s="176"/>
      <c r="H82" s="24">
        <f t="shared" si="21"/>
        <v>0</v>
      </c>
      <c r="I82" s="152"/>
      <c r="J82" s="24">
        <f t="shared" si="22"/>
        <v>0</v>
      </c>
      <c r="K82" s="152"/>
      <c r="L82" s="153"/>
      <c r="M82" s="32">
        <f t="shared" si="13"/>
        <v>0</v>
      </c>
      <c r="N82" s="32">
        <f t="shared" si="23"/>
        <v>0</v>
      </c>
      <c r="O82" s="123"/>
      <c r="P82" s="123"/>
      <c r="Q82" s="32">
        <f t="shared" si="16"/>
        <v>1</v>
      </c>
      <c r="R82" s="32">
        <f t="shared" si="9"/>
        <v>1</v>
      </c>
      <c r="S82" s="32"/>
      <c r="T82" s="40" t="str">
        <f t="shared" si="17"/>
        <v/>
      </c>
      <c r="U82" s="86" t="str">
        <f t="shared" si="10"/>
        <v/>
      </c>
      <c r="V82" s="47">
        <f>Provisions!$E$32</f>
        <v>0</v>
      </c>
      <c r="W82" s="161" t="str">
        <f t="shared" si="14"/>
        <v/>
      </c>
      <c r="X82" s="155" t="s">
        <v>51</v>
      </c>
      <c r="Y82" s="54">
        <f t="shared" si="11"/>
        <v>0</v>
      </c>
      <c r="Z82" s="55" t="e">
        <f t="shared" si="15"/>
        <v>#VALUE!</v>
      </c>
      <c r="AA82" s="156" t="str">
        <f t="shared" si="18"/>
        <v xml:space="preserve"> </v>
      </c>
      <c r="AB82" s="157" t="str">
        <f t="shared" si="19"/>
        <v xml:space="preserve"> </v>
      </c>
      <c r="AC82" s="66">
        <f>COUNT(Provisions!D$9:D$29)</f>
        <v>0</v>
      </c>
      <c r="AD82" s="157" t="str">
        <f t="shared" si="12"/>
        <v xml:space="preserve"> </v>
      </c>
      <c r="AE82" s="158"/>
      <c r="AF82" s="66"/>
      <c r="AG82" s="183"/>
      <c r="AH82" s="164"/>
      <c r="AI82" s="150"/>
      <c r="AJ82" s="98"/>
      <c r="AK82" s="76"/>
      <c r="AL82" s="76"/>
      <c r="AM82" s="76"/>
      <c r="AN82" s="76"/>
      <c r="AO82" s="76"/>
      <c r="AP82" s="76"/>
      <c r="AQ82" s="76"/>
      <c r="AR82" s="76"/>
      <c r="AS82" s="76"/>
      <c r="AT82" s="76"/>
      <c r="AU82" s="98"/>
      <c r="AV82" s="98"/>
      <c r="AW82" s="98"/>
      <c r="AX82" s="98"/>
      <c r="AY82" s="98"/>
      <c r="AZ82" s="98"/>
      <c r="BA82" s="98"/>
      <c r="BB82" s="98"/>
      <c r="BC82" s="98"/>
      <c r="BD82" s="98"/>
      <c r="BE82" s="98"/>
      <c r="BF82" s="98"/>
      <c r="BG82" s="98"/>
      <c r="BH82" s="98"/>
      <c r="BI82" s="98"/>
      <c r="BJ82" s="98"/>
      <c r="BK82" s="98"/>
      <c r="BL82" s="98"/>
      <c r="BM82" s="98"/>
      <c r="BN82" s="98"/>
      <c r="BO82" s="98"/>
      <c r="BP82" s="98"/>
      <c r="BQ82" s="98"/>
    </row>
    <row r="83" spans="1:69" s="192" customFormat="1" ht="16.5" collapsed="1" thickBot="1">
      <c r="C83" s="193" t="s">
        <v>72</v>
      </c>
      <c r="D83" s="23"/>
      <c r="E83" s="194"/>
      <c r="F83" s="27"/>
      <c r="G83" s="194"/>
      <c r="H83" s="27"/>
      <c r="I83" s="194"/>
      <c r="J83" s="27"/>
      <c r="K83" s="194"/>
      <c r="L83" s="195"/>
      <c r="M83" s="21"/>
      <c r="N83" s="21"/>
      <c r="O83" s="196"/>
      <c r="P83" s="196"/>
      <c r="Q83" s="21"/>
      <c r="R83" s="21"/>
      <c r="S83" s="21"/>
      <c r="T83" s="43"/>
      <c r="U83" s="197"/>
      <c r="V83" s="51"/>
      <c r="W83" s="198"/>
      <c r="X83" s="196"/>
      <c r="Y83" s="60"/>
      <c r="Z83" s="61"/>
      <c r="AA83" s="199"/>
      <c r="AB83" s="200"/>
      <c r="AC83" s="68"/>
      <c r="AD83" s="200"/>
      <c r="AE83" s="200"/>
      <c r="AF83" s="68"/>
      <c r="AJ83" s="98"/>
      <c r="AK83" s="81" t="s">
        <v>55</v>
      </c>
      <c r="AL83" s="82" t="s">
        <v>36</v>
      </c>
      <c r="AM83" s="82" t="s">
        <v>37</v>
      </c>
      <c r="AN83" s="82" t="s">
        <v>38</v>
      </c>
      <c r="AO83" s="82" t="s">
        <v>39</v>
      </c>
      <c r="AP83" s="83" t="s">
        <v>76</v>
      </c>
      <c r="AQ83" s="83" t="s">
        <v>74</v>
      </c>
      <c r="AR83" s="83" t="s">
        <v>78</v>
      </c>
      <c r="AS83" s="83" t="s">
        <v>72</v>
      </c>
      <c r="AT83" s="83" t="s">
        <v>76</v>
      </c>
      <c r="AU83" s="98"/>
      <c r="AV83" s="98"/>
      <c r="AW83" s="98"/>
      <c r="AX83" s="98"/>
      <c r="AY83" s="98"/>
      <c r="AZ83" s="98"/>
      <c r="BA83" s="98"/>
      <c r="BB83" s="98"/>
      <c r="BC83" s="98"/>
      <c r="BD83" s="98"/>
      <c r="BE83" s="98"/>
      <c r="BF83" s="98"/>
      <c r="BG83" s="98"/>
      <c r="BH83" s="98"/>
      <c r="BI83" s="98"/>
      <c r="BJ83" s="98"/>
      <c r="BK83" s="98"/>
      <c r="BL83" s="98"/>
      <c r="BM83" s="98"/>
      <c r="BN83" s="98"/>
      <c r="BO83" s="98"/>
      <c r="BP83" s="98"/>
      <c r="BQ83" s="98"/>
    </row>
    <row r="84" spans="1:69" s="202" customFormat="1" ht="16.5" thickBot="1">
      <c r="A84" s="174" t="s">
        <v>121</v>
      </c>
      <c r="B84" s="150" t="s">
        <v>108</v>
      </c>
      <c r="C84" s="129"/>
      <c r="D84" s="23" t="str">
        <f t="shared" si="24"/>
        <v/>
      </c>
      <c r="E84" s="176"/>
      <c r="F84" s="26">
        <f>IF(E84="y",1,0)</f>
        <v>0</v>
      </c>
      <c r="G84" s="176"/>
      <c r="H84" s="26">
        <f>IF(G84="y",1,0)</f>
        <v>0</v>
      </c>
      <c r="I84" s="176"/>
      <c r="J84" s="26">
        <f>IF(I84="y",1,0)</f>
        <v>0</v>
      </c>
      <c r="K84" s="176"/>
      <c r="L84" s="176"/>
      <c r="M84" s="20">
        <f>IF(L84="y",1,0)</f>
        <v>0</v>
      </c>
      <c r="N84" s="20">
        <f t="shared" si="23"/>
        <v>0</v>
      </c>
      <c r="O84" s="129"/>
      <c r="P84" s="129"/>
      <c r="Q84" s="20">
        <f t="shared" ref="Q84:Q98" si="25">IF(O84="Y",0.5,1)</f>
        <v>1</v>
      </c>
      <c r="R84" s="20">
        <f t="shared" si="9"/>
        <v>1</v>
      </c>
      <c r="S84" s="20"/>
      <c r="T84" s="42" t="str">
        <f t="shared" ref="T84:T98" si="26">IF(C84="","",0.5*D84*Q84*R84)</f>
        <v/>
      </c>
      <c r="U84" s="201" t="str">
        <f t="shared" si="10"/>
        <v/>
      </c>
      <c r="V84" s="52">
        <f>Revenue!$E$32</f>
        <v>0</v>
      </c>
      <c r="W84" s="161" t="str">
        <f t="shared" ref="W84:W87" si="27">IF(V84=0,"",V84)</f>
        <v/>
      </c>
      <c r="X84" s="178" t="s">
        <v>52</v>
      </c>
      <c r="Y84" s="58">
        <f t="shared" si="11"/>
        <v>0</v>
      </c>
      <c r="Z84" s="52" t="e">
        <f>T84*Y84/$B$106</f>
        <v>#VALUE!</v>
      </c>
      <c r="AA84" s="179" t="str">
        <f t="shared" si="18"/>
        <v xml:space="preserve"> </v>
      </c>
      <c r="AB84" s="180" t="str">
        <f t="shared" si="19"/>
        <v xml:space="preserve"> </v>
      </c>
      <c r="AC84" s="65">
        <f>COUNT(Revenue!D$9:D$29)</f>
        <v>0</v>
      </c>
      <c r="AD84" s="180" t="str">
        <f t="shared" si="12"/>
        <v xml:space="preserve"> </v>
      </c>
      <c r="AE84" s="180"/>
      <c r="AF84" s="52">
        <f>AP84*AT84</f>
        <v>0</v>
      </c>
      <c r="AG84" s="191" t="str">
        <f>IF(AF84=0,"",AF84)</f>
        <v/>
      </c>
      <c r="AH84" s="191"/>
      <c r="AI84" s="175"/>
      <c r="AJ84" s="98"/>
      <c r="AK84" s="84">
        <f>IF($AE84="&gt; 401",1,0)</f>
        <v>0</v>
      </c>
      <c r="AL84" s="84">
        <f>IF($AE84="226-400",0.8,0)</f>
        <v>0</v>
      </c>
      <c r="AM84" s="84">
        <f>IF($AE84="101-225",0.6,0)</f>
        <v>0</v>
      </c>
      <c r="AN84" s="84">
        <f>IF($AE84="26-100",0.4,0)</f>
        <v>0</v>
      </c>
      <c r="AO84" s="84">
        <f t="shared" ref="AO84:AO104" si="28">IF($AE84="1-25",0.2,0)</f>
        <v>0</v>
      </c>
      <c r="AP84" s="84">
        <f>SUM(AK84:AO84)</f>
        <v>0</v>
      </c>
      <c r="AQ84" s="84">
        <f>IF($C84="High",60,0)</f>
        <v>0</v>
      </c>
      <c r="AR84" s="84">
        <f>IF($C84="Medium",40,0)</f>
        <v>0</v>
      </c>
      <c r="AS84" s="84">
        <f>IF($C84="Low",25,0)</f>
        <v>0</v>
      </c>
      <c r="AT84" s="84">
        <f>SUM(AQ84:AS84)</f>
        <v>0</v>
      </c>
      <c r="AU84" s="98"/>
      <c r="AV84" s="98"/>
      <c r="AW84" s="98"/>
      <c r="AX84" s="98"/>
      <c r="AY84" s="98"/>
      <c r="AZ84" s="98"/>
      <c r="BA84" s="98"/>
      <c r="BB84" s="98"/>
      <c r="BC84" s="98"/>
      <c r="BD84" s="98"/>
      <c r="BE84" s="98"/>
      <c r="BF84" s="98"/>
      <c r="BG84" s="98"/>
      <c r="BH84" s="98"/>
      <c r="BI84" s="98"/>
      <c r="BJ84" s="98"/>
      <c r="BK84" s="98"/>
      <c r="BL84" s="98"/>
      <c r="BM84" s="98"/>
      <c r="BN84" s="98"/>
      <c r="BO84" s="98"/>
      <c r="BP84" s="98"/>
      <c r="BQ84" s="98"/>
    </row>
    <row r="85" spans="1:69" ht="16.5" hidden="1" outlineLevel="1" thickBot="1">
      <c r="A85" s="175"/>
      <c r="B85" s="150" t="s">
        <v>108</v>
      </c>
      <c r="C85" s="129"/>
      <c r="D85" s="22" t="str">
        <f t="shared" si="24"/>
        <v/>
      </c>
      <c r="E85" s="176"/>
      <c r="F85" s="24">
        <f>IF(E85="y",1,0)</f>
        <v>0</v>
      </c>
      <c r="G85" s="152"/>
      <c r="H85" s="24">
        <f>IF(G85="y",1,0)</f>
        <v>0</v>
      </c>
      <c r="I85" s="152"/>
      <c r="J85" s="24">
        <f>IF(I85="y",1,0)</f>
        <v>0</v>
      </c>
      <c r="K85" s="152"/>
      <c r="L85" s="152"/>
      <c r="M85" s="32">
        <f>IF(L85="y",1,0)</f>
        <v>0</v>
      </c>
      <c r="N85" s="32">
        <f t="shared" si="23"/>
        <v>0</v>
      </c>
      <c r="O85" s="123"/>
      <c r="P85" s="123"/>
      <c r="Q85" s="32">
        <f t="shared" si="25"/>
        <v>1</v>
      </c>
      <c r="R85" s="32">
        <f t="shared" si="9"/>
        <v>1</v>
      </c>
      <c r="S85" s="32"/>
      <c r="T85" s="40" t="str">
        <f t="shared" si="26"/>
        <v/>
      </c>
      <c r="U85" s="86" t="str">
        <f t="shared" si="10"/>
        <v/>
      </c>
      <c r="V85" s="44">
        <f>Revenue!$E$32</f>
        <v>0</v>
      </c>
      <c r="W85" s="154" t="str">
        <f t="shared" si="27"/>
        <v/>
      </c>
      <c r="X85" s="178" t="s">
        <v>52</v>
      </c>
      <c r="Y85" s="54">
        <f t="shared" si="11"/>
        <v>0</v>
      </c>
      <c r="Z85" s="44" t="e">
        <f>T85*Y85/$B$106</f>
        <v>#VALUE!</v>
      </c>
      <c r="AA85" s="156" t="str">
        <f t="shared" si="18"/>
        <v xml:space="preserve"> </v>
      </c>
      <c r="AB85" s="157" t="str">
        <f t="shared" si="19"/>
        <v xml:space="preserve"> </v>
      </c>
      <c r="AC85" s="65">
        <f>COUNT(Revenue!D$9:D$29)</f>
        <v>0</v>
      </c>
      <c r="AD85" s="157" t="str">
        <f t="shared" si="12"/>
        <v xml:space="preserve"> </v>
      </c>
      <c r="AE85" s="157" t="s">
        <v>55</v>
      </c>
      <c r="AF85" s="71">
        <f t="shared" ref="AF85:AF104" si="29">AP85*AT85</f>
        <v>0</v>
      </c>
      <c r="AG85" s="164" t="str">
        <f t="shared" ref="AG85:AG104" si="30">IF(AF85=0,"",AF85)</f>
        <v/>
      </c>
      <c r="AH85" s="164"/>
      <c r="AI85" s="175"/>
      <c r="AK85" s="84">
        <f t="shared" ref="AK85:AK104" si="31">IF($AE85="&gt; 401",1,0)</f>
        <v>1</v>
      </c>
      <c r="AL85" s="84">
        <f t="shared" ref="AL85:AL104" si="32">IF($AE85="226-400",0.8,0)</f>
        <v>0</v>
      </c>
      <c r="AM85" s="84">
        <f t="shared" ref="AM85:AM104" si="33">IF($AE85="101-225",0.6,0)</f>
        <v>0</v>
      </c>
      <c r="AN85" s="84">
        <f t="shared" ref="AN85:AN104" si="34">IF($AE85="26-100",0.4,0)</f>
        <v>0</v>
      </c>
      <c r="AO85" s="84">
        <f t="shared" si="28"/>
        <v>0</v>
      </c>
      <c r="AP85" s="84">
        <f t="shared" ref="AP85:AP103" si="35">SUM(AK85:AO85)</f>
        <v>1</v>
      </c>
      <c r="AQ85" s="84">
        <f t="shared" ref="AQ85:AQ104" si="36">IF($C85="High",60,0)</f>
        <v>0</v>
      </c>
      <c r="AR85" s="84">
        <f t="shared" ref="AR85:AR104" si="37">IF($C85="Medium",40,0)</f>
        <v>0</v>
      </c>
      <c r="AS85" s="84">
        <f t="shared" ref="AS85:AS104" si="38">IF($C85="Low",25,0)</f>
        <v>0</v>
      </c>
      <c r="AT85" s="84">
        <f t="shared" ref="AT85:AT103" si="39">SUM(AQ85:AS85)</f>
        <v>0</v>
      </c>
    </row>
    <row r="86" spans="1:69" ht="16.5" hidden="1" outlineLevel="1" thickBot="1">
      <c r="A86" s="175"/>
      <c r="B86" s="150" t="s">
        <v>108</v>
      </c>
      <c r="C86" s="129"/>
      <c r="D86" s="22" t="str">
        <f t="shared" si="24"/>
        <v/>
      </c>
      <c r="E86" s="176"/>
      <c r="F86" s="24">
        <f t="shared" ref="F86:F104" si="40">IF(E86="y",1,0)</f>
        <v>0</v>
      </c>
      <c r="G86" s="152"/>
      <c r="H86" s="24">
        <f t="shared" ref="H86:H104" si="41">IF(G86="y",1,0)</f>
        <v>0</v>
      </c>
      <c r="I86" s="152"/>
      <c r="J86" s="24">
        <f t="shared" ref="J86:J104" si="42">IF(I86="y",1,0)</f>
        <v>0</v>
      </c>
      <c r="K86" s="152"/>
      <c r="L86" s="152"/>
      <c r="M86" s="32">
        <f t="shared" ref="M86:M104" si="43">IF(L86="y",1,0)</f>
        <v>0</v>
      </c>
      <c r="N86" s="32">
        <f t="shared" si="23"/>
        <v>0</v>
      </c>
      <c r="O86" s="123"/>
      <c r="P86" s="123"/>
      <c r="Q86" s="32">
        <f t="shared" si="25"/>
        <v>1</v>
      </c>
      <c r="R86" s="32">
        <f t="shared" si="9"/>
        <v>1</v>
      </c>
      <c r="S86" s="32"/>
      <c r="T86" s="40" t="str">
        <f t="shared" si="26"/>
        <v/>
      </c>
      <c r="U86" s="86" t="str">
        <f t="shared" si="10"/>
        <v/>
      </c>
      <c r="V86" s="44">
        <f>Revenue!$E$32</f>
        <v>0</v>
      </c>
      <c r="W86" s="154" t="str">
        <f t="shared" si="27"/>
        <v/>
      </c>
      <c r="X86" s="178" t="s">
        <v>52</v>
      </c>
      <c r="Y86" s="54">
        <f t="shared" si="11"/>
        <v>0</v>
      </c>
      <c r="Z86" s="44" t="e">
        <f>T86*Y86/$B$106</f>
        <v>#VALUE!</v>
      </c>
      <c r="AA86" s="156" t="str">
        <f t="shared" si="18"/>
        <v xml:space="preserve"> </v>
      </c>
      <c r="AB86" s="157" t="str">
        <f t="shared" si="19"/>
        <v xml:space="preserve"> </v>
      </c>
      <c r="AC86" s="65">
        <f>COUNT(Revenue!D$9:D$29)</f>
        <v>0</v>
      </c>
      <c r="AD86" s="157" t="str">
        <f t="shared" si="12"/>
        <v xml:space="preserve"> </v>
      </c>
      <c r="AE86" s="157" t="s">
        <v>55</v>
      </c>
      <c r="AF86" s="71">
        <f t="shared" si="29"/>
        <v>0</v>
      </c>
      <c r="AG86" s="164" t="str">
        <f t="shared" si="30"/>
        <v/>
      </c>
      <c r="AH86" s="164"/>
      <c r="AI86" s="175"/>
      <c r="AK86" s="84">
        <f t="shared" si="31"/>
        <v>1</v>
      </c>
      <c r="AL86" s="84">
        <f t="shared" si="32"/>
        <v>0</v>
      </c>
      <c r="AM86" s="84">
        <f t="shared" si="33"/>
        <v>0</v>
      </c>
      <c r="AN86" s="84">
        <f t="shared" si="34"/>
        <v>0</v>
      </c>
      <c r="AO86" s="84">
        <f t="shared" si="28"/>
        <v>0</v>
      </c>
      <c r="AP86" s="84">
        <f t="shared" si="35"/>
        <v>1</v>
      </c>
      <c r="AQ86" s="84">
        <f t="shared" si="36"/>
        <v>0</v>
      </c>
      <c r="AR86" s="84">
        <f t="shared" si="37"/>
        <v>0</v>
      </c>
      <c r="AS86" s="84">
        <f t="shared" si="38"/>
        <v>0</v>
      </c>
      <c r="AT86" s="84">
        <f t="shared" si="39"/>
        <v>0</v>
      </c>
    </row>
    <row r="87" spans="1:69" ht="16.5" hidden="1" outlineLevel="1" thickBot="1">
      <c r="A87" s="175"/>
      <c r="B87" s="150" t="s">
        <v>108</v>
      </c>
      <c r="C87" s="129"/>
      <c r="D87" s="22" t="str">
        <f t="shared" si="24"/>
        <v/>
      </c>
      <c r="E87" s="176"/>
      <c r="F87" s="24">
        <f t="shared" si="40"/>
        <v>0</v>
      </c>
      <c r="G87" s="152"/>
      <c r="H87" s="24">
        <f t="shared" si="41"/>
        <v>0</v>
      </c>
      <c r="I87" s="152"/>
      <c r="J87" s="24">
        <f t="shared" si="42"/>
        <v>0</v>
      </c>
      <c r="K87" s="152"/>
      <c r="L87" s="152"/>
      <c r="M87" s="32">
        <f t="shared" si="43"/>
        <v>0</v>
      </c>
      <c r="N87" s="32">
        <f t="shared" si="23"/>
        <v>0</v>
      </c>
      <c r="O87" s="123"/>
      <c r="P87" s="123"/>
      <c r="Q87" s="32">
        <f t="shared" si="25"/>
        <v>1</v>
      </c>
      <c r="R87" s="32">
        <f t="shared" si="9"/>
        <v>1</v>
      </c>
      <c r="S87" s="32"/>
      <c r="T87" s="40" t="str">
        <f t="shared" si="26"/>
        <v/>
      </c>
      <c r="U87" s="86" t="str">
        <f t="shared" si="10"/>
        <v/>
      </c>
      <c r="V87" s="44">
        <f>Revenue!$E$32</f>
        <v>0</v>
      </c>
      <c r="W87" s="154" t="str">
        <f t="shared" si="27"/>
        <v/>
      </c>
      <c r="X87" s="178" t="s">
        <v>52</v>
      </c>
      <c r="Y87" s="54">
        <f t="shared" si="11"/>
        <v>0</v>
      </c>
      <c r="Z87" s="44" t="e">
        <f>T87*Y87/$B$106</f>
        <v>#VALUE!</v>
      </c>
      <c r="AA87" s="156" t="str">
        <f t="shared" si="18"/>
        <v xml:space="preserve"> </v>
      </c>
      <c r="AB87" s="157" t="str">
        <f t="shared" si="19"/>
        <v xml:space="preserve"> </v>
      </c>
      <c r="AC87" s="65">
        <f>COUNT(Revenue!D$9:D$29)</f>
        <v>0</v>
      </c>
      <c r="AD87" s="157" t="str">
        <f t="shared" si="12"/>
        <v xml:space="preserve"> </v>
      </c>
      <c r="AE87" s="157" t="s">
        <v>38</v>
      </c>
      <c r="AF87" s="71">
        <f t="shared" si="29"/>
        <v>0</v>
      </c>
      <c r="AG87" s="164" t="str">
        <f t="shared" si="30"/>
        <v/>
      </c>
      <c r="AH87" s="164"/>
      <c r="AI87" s="175"/>
      <c r="AK87" s="84">
        <f t="shared" si="31"/>
        <v>0</v>
      </c>
      <c r="AL87" s="84">
        <f t="shared" si="32"/>
        <v>0</v>
      </c>
      <c r="AM87" s="84">
        <f t="shared" si="33"/>
        <v>0</v>
      </c>
      <c r="AN87" s="84">
        <f t="shared" si="34"/>
        <v>0.4</v>
      </c>
      <c r="AO87" s="84">
        <f t="shared" si="28"/>
        <v>0</v>
      </c>
      <c r="AP87" s="84">
        <f t="shared" si="35"/>
        <v>0.4</v>
      </c>
      <c r="AQ87" s="84">
        <f t="shared" si="36"/>
        <v>0</v>
      </c>
      <c r="AR87" s="84">
        <f t="shared" si="37"/>
        <v>0</v>
      </c>
      <c r="AS87" s="84">
        <f t="shared" si="38"/>
        <v>0</v>
      </c>
      <c r="AT87" s="84">
        <f t="shared" si="39"/>
        <v>0</v>
      </c>
    </row>
    <row r="88" spans="1:69" ht="16.5" hidden="1" outlineLevel="1" thickBot="1">
      <c r="A88" s="175"/>
      <c r="B88" s="150" t="s">
        <v>108</v>
      </c>
      <c r="C88" s="129"/>
      <c r="D88" s="22" t="str">
        <f t="shared" si="24"/>
        <v/>
      </c>
      <c r="E88" s="176"/>
      <c r="F88" s="24">
        <f t="shared" si="40"/>
        <v>0</v>
      </c>
      <c r="G88" s="152"/>
      <c r="H88" s="24">
        <f t="shared" si="41"/>
        <v>0</v>
      </c>
      <c r="I88" s="152"/>
      <c r="J88" s="24">
        <f t="shared" si="42"/>
        <v>0</v>
      </c>
      <c r="K88" s="152"/>
      <c r="L88" s="152"/>
      <c r="M88" s="32">
        <f t="shared" si="43"/>
        <v>0</v>
      </c>
      <c r="N88" s="32">
        <f t="shared" si="23"/>
        <v>0</v>
      </c>
      <c r="O88" s="123"/>
      <c r="P88" s="123"/>
      <c r="Q88" s="32">
        <f t="shared" si="25"/>
        <v>1</v>
      </c>
      <c r="R88" s="32">
        <f t="shared" si="9"/>
        <v>1</v>
      </c>
      <c r="S88" s="32"/>
      <c r="T88" s="40" t="str">
        <f t="shared" si="26"/>
        <v/>
      </c>
      <c r="U88" s="86" t="str">
        <f t="shared" si="10"/>
        <v/>
      </c>
      <c r="V88" s="44">
        <f>Revenue!$E$32</f>
        <v>0</v>
      </c>
      <c r="W88" s="154" t="str">
        <f t="shared" ref="W88:W104" si="44">IF(V88=0,"",V88)</f>
        <v/>
      </c>
      <c r="X88" s="178" t="s">
        <v>52</v>
      </c>
      <c r="Y88" s="54">
        <f t="shared" si="11"/>
        <v>0</v>
      </c>
      <c r="Z88" s="44" t="e">
        <f>T88*Y88/$B$106</f>
        <v>#VALUE!</v>
      </c>
      <c r="AA88" s="156" t="str">
        <f t="shared" si="18"/>
        <v xml:space="preserve"> </v>
      </c>
      <c r="AB88" s="157" t="str">
        <f t="shared" si="19"/>
        <v xml:space="preserve"> </v>
      </c>
      <c r="AC88" s="65">
        <f>COUNT(Revenue!D$9:D$29)</f>
        <v>0</v>
      </c>
      <c r="AD88" s="157" t="str">
        <f t="shared" si="12"/>
        <v xml:space="preserve"> </v>
      </c>
      <c r="AE88" s="203"/>
      <c r="AF88" s="71">
        <f t="shared" si="29"/>
        <v>0</v>
      </c>
      <c r="AG88" s="164" t="str">
        <f t="shared" si="30"/>
        <v/>
      </c>
      <c r="AH88" s="164"/>
      <c r="AI88" s="175"/>
      <c r="AK88" s="84">
        <f t="shared" si="31"/>
        <v>0</v>
      </c>
      <c r="AL88" s="84">
        <f t="shared" si="32"/>
        <v>0</v>
      </c>
      <c r="AM88" s="84">
        <f t="shared" si="33"/>
        <v>0</v>
      </c>
      <c r="AN88" s="84">
        <f t="shared" si="34"/>
        <v>0</v>
      </c>
      <c r="AO88" s="84">
        <f t="shared" si="28"/>
        <v>0</v>
      </c>
      <c r="AP88" s="84">
        <f t="shared" si="35"/>
        <v>0</v>
      </c>
      <c r="AQ88" s="84">
        <f t="shared" si="36"/>
        <v>0</v>
      </c>
      <c r="AR88" s="84">
        <f t="shared" si="37"/>
        <v>0</v>
      </c>
      <c r="AS88" s="84">
        <f t="shared" si="38"/>
        <v>0</v>
      </c>
      <c r="AT88" s="84">
        <f t="shared" si="39"/>
        <v>0</v>
      </c>
    </row>
    <row r="89" spans="1:69" ht="16.5" hidden="1" outlineLevel="1" thickBot="1">
      <c r="A89" s="175"/>
      <c r="B89" s="150" t="s">
        <v>108</v>
      </c>
      <c r="C89" s="129"/>
      <c r="D89" s="22" t="str">
        <f t="shared" si="24"/>
        <v/>
      </c>
      <c r="E89" s="176"/>
      <c r="F89" s="24">
        <f t="shared" si="40"/>
        <v>0</v>
      </c>
      <c r="G89" s="152"/>
      <c r="H89" s="24">
        <f t="shared" si="41"/>
        <v>0</v>
      </c>
      <c r="I89" s="152"/>
      <c r="J89" s="24">
        <f t="shared" si="42"/>
        <v>0</v>
      </c>
      <c r="K89" s="152"/>
      <c r="L89" s="152"/>
      <c r="M89" s="32">
        <f t="shared" si="43"/>
        <v>0</v>
      </c>
      <c r="N89" s="32">
        <f t="shared" si="23"/>
        <v>0</v>
      </c>
      <c r="O89" s="123"/>
      <c r="P89" s="123"/>
      <c r="Q89" s="32">
        <f t="shared" si="25"/>
        <v>1</v>
      </c>
      <c r="R89" s="32">
        <f t="shared" ref="R89:R104" si="45">IF(P89="Y",2/3,1)</f>
        <v>1</v>
      </c>
      <c r="S89" s="32"/>
      <c r="T89" s="40" t="str">
        <f t="shared" si="26"/>
        <v/>
      </c>
      <c r="U89" s="86" t="str">
        <f t="shared" ref="U89:U104" si="46">IF(T89="","",ROUNDUP(T89,1))</f>
        <v/>
      </c>
      <c r="V89" s="52">
        <f>Revenue!$E$32</f>
        <v>0</v>
      </c>
      <c r="W89" s="154" t="str">
        <f t="shared" si="44"/>
        <v/>
      </c>
      <c r="X89" s="178" t="s">
        <v>52</v>
      </c>
      <c r="Y89" s="54">
        <f t="shared" ref="Y89:Y104" si="47">IF(W89="",V89,W89)</f>
        <v>0</v>
      </c>
      <c r="Z89" s="44" t="e">
        <f t="shared" ref="Z89:Z98" si="48">T89*Y89/$B$106</f>
        <v>#VALUE!</v>
      </c>
      <c r="AA89" s="156" t="str">
        <f t="shared" ref="AA89:AA104" si="49">IF($B$106=0," ",Z89)</f>
        <v xml:space="preserve"> </v>
      </c>
      <c r="AB89" s="157" t="str">
        <f t="shared" si="19"/>
        <v xml:space="preserve"> </v>
      </c>
      <c r="AC89" s="65">
        <f>COUNT(Revenue!D$9:D$29)</f>
        <v>0</v>
      </c>
      <c r="AD89" s="157" t="str">
        <f t="shared" ref="AD89:AD104" si="50">IF(AC89=0," ",AC89)</f>
        <v xml:space="preserve"> </v>
      </c>
      <c r="AE89" s="157"/>
      <c r="AF89" s="71">
        <f t="shared" si="29"/>
        <v>0</v>
      </c>
      <c r="AG89" s="164" t="str">
        <f t="shared" si="30"/>
        <v/>
      </c>
      <c r="AH89" s="164"/>
      <c r="AI89" s="175"/>
      <c r="AK89" s="84">
        <f t="shared" si="31"/>
        <v>0</v>
      </c>
      <c r="AL89" s="84">
        <f t="shared" si="32"/>
        <v>0</v>
      </c>
      <c r="AM89" s="84">
        <f t="shared" si="33"/>
        <v>0</v>
      </c>
      <c r="AN89" s="84">
        <f t="shared" si="34"/>
        <v>0</v>
      </c>
      <c r="AO89" s="84">
        <f>IF($AE89="1-25",0.2,0)</f>
        <v>0</v>
      </c>
      <c r="AP89" s="84">
        <f t="shared" si="35"/>
        <v>0</v>
      </c>
      <c r="AQ89" s="84">
        <f t="shared" si="36"/>
        <v>0</v>
      </c>
      <c r="AR89" s="84">
        <f t="shared" si="37"/>
        <v>0</v>
      </c>
      <c r="AS89" s="84">
        <f t="shared" si="38"/>
        <v>0</v>
      </c>
      <c r="AT89" s="84">
        <f t="shared" si="39"/>
        <v>0</v>
      </c>
    </row>
    <row r="90" spans="1:69" ht="16.5" hidden="1" outlineLevel="1" thickBot="1">
      <c r="A90" s="175"/>
      <c r="B90" s="150" t="s">
        <v>108</v>
      </c>
      <c r="C90" s="129"/>
      <c r="D90" s="22" t="str">
        <f t="shared" si="24"/>
        <v/>
      </c>
      <c r="E90" s="176"/>
      <c r="F90" s="24">
        <f t="shared" si="40"/>
        <v>0</v>
      </c>
      <c r="G90" s="152"/>
      <c r="H90" s="24">
        <f t="shared" si="41"/>
        <v>0</v>
      </c>
      <c r="I90" s="152"/>
      <c r="J90" s="24">
        <f t="shared" si="42"/>
        <v>0</v>
      </c>
      <c r="K90" s="152"/>
      <c r="L90" s="152"/>
      <c r="M90" s="32">
        <f t="shared" si="43"/>
        <v>0</v>
      </c>
      <c r="N90" s="32">
        <f t="shared" si="23"/>
        <v>0</v>
      </c>
      <c r="O90" s="123"/>
      <c r="P90" s="123"/>
      <c r="Q90" s="32">
        <f t="shared" si="25"/>
        <v>1</v>
      </c>
      <c r="R90" s="32">
        <f t="shared" si="45"/>
        <v>1</v>
      </c>
      <c r="S90" s="32"/>
      <c r="T90" s="40" t="str">
        <f t="shared" si="26"/>
        <v/>
      </c>
      <c r="U90" s="86" t="str">
        <f t="shared" si="46"/>
        <v/>
      </c>
      <c r="V90" s="52">
        <f>Revenue!$E$32</f>
        <v>0</v>
      </c>
      <c r="W90" s="154" t="str">
        <f t="shared" si="44"/>
        <v/>
      </c>
      <c r="X90" s="178" t="s">
        <v>52</v>
      </c>
      <c r="Y90" s="54">
        <f t="shared" si="47"/>
        <v>0</v>
      </c>
      <c r="Z90" s="44" t="e">
        <f t="shared" si="48"/>
        <v>#VALUE!</v>
      </c>
      <c r="AA90" s="156" t="str">
        <f t="shared" si="49"/>
        <v xml:space="preserve"> </v>
      </c>
      <c r="AB90" s="157" t="str">
        <f t="shared" si="19"/>
        <v xml:space="preserve"> </v>
      </c>
      <c r="AC90" s="69">
        <f>COUNT(Revenue!D$9:D$29)</f>
        <v>0</v>
      </c>
      <c r="AD90" s="157" t="str">
        <f t="shared" si="50"/>
        <v xml:space="preserve"> </v>
      </c>
      <c r="AE90" s="157"/>
      <c r="AF90" s="71">
        <f t="shared" si="29"/>
        <v>0</v>
      </c>
      <c r="AG90" s="164" t="str">
        <f t="shared" si="30"/>
        <v/>
      </c>
      <c r="AH90" s="164"/>
      <c r="AI90" s="175"/>
      <c r="AK90" s="84">
        <f t="shared" si="31"/>
        <v>0</v>
      </c>
      <c r="AL90" s="84">
        <f t="shared" si="32"/>
        <v>0</v>
      </c>
      <c r="AM90" s="84">
        <f t="shared" si="33"/>
        <v>0</v>
      </c>
      <c r="AN90" s="84">
        <f t="shared" si="34"/>
        <v>0</v>
      </c>
      <c r="AO90" s="84">
        <f t="shared" si="28"/>
        <v>0</v>
      </c>
      <c r="AP90" s="84">
        <f t="shared" si="35"/>
        <v>0</v>
      </c>
      <c r="AQ90" s="84">
        <f t="shared" si="36"/>
        <v>0</v>
      </c>
      <c r="AR90" s="84">
        <f t="shared" si="37"/>
        <v>0</v>
      </c>
      <c r="AS90" s="84">
        <f t="shared" si="38"/>
        <v>0</v>
      </c>
      <c r="AT90" s="84">
        <f t="shared" si="39"/>
        <v>0</v>
      </c>
    </row>
    <row r="91" spans="1:69" ht="16.5" collapsed="1" thickBot="1">
      <c r="A91" s="149" t="s">
        <v>122</v>
      </c>
      <c r="B91" s="150" t="s">
        <v>108</v>
      </c>
      <c r="C91" s="123"/>
      <c r="D91" s="22" t="str">
        <f t="shared" si="24"/>
        <v/>
      </c>
      <c r="E91" s="152"/>
      <c r="F91" s="24">
        <f t="shared" si="40"/>
        <v>0</v>
      </c>
      <c r="G91" s="152"/>
      <c r="H91" s="24">
        <f t="shared" si="41"/>
        <v>0</v>
      </c>
      <c r="I91" s="152"/>
      <c r="J91" s="24">
        <f t="shared" si="42"/>
        <v>0</v>
      </c>
      <c r="K91" s="152"/>
      <c r="L91" s="152"/>
      <c r="M91" s="32">
        <f t="shared" si="43"/>
        <v>0</v>
      </c>
      <c r="N91" s="32">
        <f t="shared" si="23"/>
        <v>0</v>
      </c>
      <c r="O91" s="123"/>
      <c r="P91" s="123"/>
      <c r="Q91" s="32">
        <f t="shared" si="25"/>
        <v>1</v>
      </c>
      <c r="R91" s="32">
        <f t="shared" si="45"/>
        <v>1</v>
      </c>
      <c r="S91" s="32"/>
      <c r="T91" s="40" t="str">
        <f t="shared" si="26"/>
        <v/>
      </c>
      <c r="U91" s="86" t="str">
        <f t="shared" si="46"/>
        <v/>
      </c>
      <c r="V91" s="44">
        <f>Costs!$E$32</f>
        <v>0</v>
      </c>
      <c r="W91" s="154" t="str">
        <f t="shared" si="44"/>
        <v/>
      </c>
      <c r="X91" s="155" t="s">
        <v>53</v>
      </c>
      <c r="Y91" s="54">
        <f t="shared" si="47"/>
        <v>0</v>
      </c>
      <c r="Z91" s="44" t="e">
        <f t="shared" si="48"/>
        <v>#VALUE!</v>
      </c>
      <c r="AA91" s="156" t="str">
        <f t="shared" si="49"/>
        <v xml:space="preserve"> </v>
      </c>
      <c r="AB91" s="157" t="str">
        <f t="shared" si="19"/>
        <v xml:space="preserve"> </v>
      </c>
      <c r="AC91" s="66">
        <f>COUNT(Costs!D$9:D$29)</f>
        <v>0</v>
      </c>
      <c r="AD91" s="157" t="str">
        <f t="shared" si="50"/>
        <v xml:space="preserve"> </v>
      </c>
      <c r="AE91" s="157"/>
      <c r="AF91" s="71">
        <f t="shared" si="29"/>
        <v>0</v>
      </c>
      <c r="AG91" s="164" t="str">
        <f t="shared" si="30"/>
        <v/>
      </c>
      <c r="AH91" s="164"/>
      <c r="AI91" s="150"/>
      <c r="AK91" s="84">
        <f t="shared" si="31"/>
        <v>0</v>
      </c>
      <c r="AL91" s="84">
        <f t="shared" si="32"/>
        <v>0</v>
      </c>
      <c r="AM91" s="84">
        <f t="shared" si="33"/>
        <v>0</v>
      </c>
      <c r="AN91" s="84">
        <f t="shared" si="34"/>
        <v>0</v>
      </c>
      <c r="AO91" s="84">
        <f t="shared" si="28"/>
        <v>0</v>
      </c>
      <c r="AP91" s="84">
        <f t="shared" si="35"/>
        <v>0</v>
      </c>
      <c r="AQ91" s="84">
        <f t="shared" si="36"/>
        <v>0</v>
      </c>
      <c r="AR91" s="84">
        <f t="shared" si="37"/>
        <v>0</v>
      </c>
      <c r="AS91" s="84">
        <f t="shared" si="38"/>
        <v>0</v>
      </c>
      <c r="AT91" s="84">
        <f t="shared" si="39"/>
        <v>0</v>
      </c>
    </row>
    <row r="92" spans="1:69" ht="16.5" hidden="1" outlineLevel="1" thickBot="1">
      <c r="A92" s="150"/>
      <c r="B92" s="150" t="s">
        <v>108</v>
      </c>
      <c r="C92" s="123"/>
      <c r="D92" s="22" t="str">
        <f t="shared" si="24"/>
        <v/>
      </c>
      <c r="E92" s="152"/>
      <c r="F92" s="24">
        <f t="shared" si="40"/>
        <v>0</v>
      </c>
      <c r="G92" s="152"/>
      <c r="H92" s="24">
        <f t="shared" si="41"/>
        <v>0</v>
      </c>
      <c r="I92" s="152"/>
      <c r="J92" s="24">
        <f t="shared" si="42"/>
        <v>0</v>
      </c>
      <c r="K92" s="152"/>
      <c r="L92" s="152"/>
      <c r="M92" s="32">
        <f t="shared" si="43"/>
        <v>0</v>
      </c>
      <c r="N92" s="32">
        <f t="shared" si="23"/>
        <v>0</v>
      </c>
      <c r="O92" s="123"/>
      <c r="P92" s="123"/>
      <c r="Q92" s="32">
        <f t="shared" si="25"/>
        <v>1</v>
      </c>
      <c r="R92" s="32">
        <f t="shared" si="45"/>
        <v>1</v>
      </c>
      <c r="S92" s="32"/>
      <c r="T92" s="40" t="str">
        <f t="shared" si="26"/>
        <v/>
      </c>
      <c r="U92" s="86" t="str">
        <f t="shared" si="46"/>
        <v/>
      </c>
      <c r="V92" s="44">
        <f>Costs!$E$32</f>
        <v>0</v>
      </c>
      <c r="W92" s="154" t="str">
        <f t="shared" si="44"/>
        <v/>
      </c>
      <c r="X92" s="155" t="s">
        <v>53</v>
      </c>
      <c r="Y92" s="54">
        <f t="shared" si="47"/>
        <v>0</v>
      </c>
      <c r="Z92" s="44" t="e">
        <f t="shared" si="48"/>
        <v>#VALUE!</v>
      </c>
      <c r="AA92" s="156" t="str">
        <f t="shared" si="49"/>
        <v xml:space="preserve"> </v>
      </c>
      <c r="AB92" s="157" t="str">
        <f t="shared" si="19"/>
        <v xml:space="preserve"> </v>
      </c>
      <c r="AC92" s="66">
        <f>COUNT(Costs!D$9:D$29)</f>
        <v>0</v>
      </c>
      <c r="AD92" s="157" t="str">
        <f t="shared" si="50"/>
        <v xml:space="preserve"> </v>
      </c>
      <c r="AE92" s="157"/>
      <c r="AF92" s="71">
        <f t="shared" si="29"/>
        <v>0</v>
      </c>
      <c r="AG92" s="164" t="str">
        <f t="shared" si="30"/>
        <v/>
      </c>
      <c r="AH92" s="164"/>
      <c r="AI92" s="150"/>
      <c r="AK92" s="84">
        <f t="shared" si="31"/>
        <v>0</v>
      </c>
      <c r="AL92" s="84">
        <f t="shared" si="32"/>
        <v>0</v>
      </c>
      <c r="AM92" s="84">
        <f t="shared" si="33"/>
        <v>0</v>
      </c>
      <c r="AN92" s="84">
        <f t="shared" si="34"/>
        <v>0</v>
      </c>
      <c r="AO92" s="84">
        <f t="shared" si="28"/>
        <v>0</v>
      </c>
      <c r="AP92" s="84">
        <f t="shared" si="35"/>
        <v>0</v>
      </c>
      <c r="AQ92" s="84">
        <f t="shared" si="36"/>
        <v>0</v>
      </c>
      <c r="AR92" s="84">
        <f t="shared" si="37"/>
        <v>0</v>
      </c>
      <c r="AS92" s="84">
        <f t="shared" si="38"/>
        <v>0</v>
      </c>
      <c r="AT92" s="84">
        <f t="shared" si="39"/>
        <v>0</v>
      </c>
    </row>
    <row r="93" spans="1:69" ht="16.5" hidden="1" outlineLevel="1" thickBot="1">
      <c r="A93" s="150"/>
      <c r="B93" s="150" t="s">
        <v>108</v>
      </c>
      <c r="C93" s="123"/>
      <c r="D93" s="22" t="str">
        <f t="shared" si="24"/>
        <v/>
      </c>
      <c r="E93" s="152"/>
      <c r="F93" s="24">
        <f t="shared" si="40"/>
        <v>0</v>
      </c>
      <c r="G93" s="152"/>
      <c r="H93" s="24">
        <f t="shared" si="41"/>
        <v>0</v>
      </c>
      <c r="I93" s="152"/>
      <c r="J93" s="24">
        <f t="shared" si="42"/>
        <v>0</v>
      </c>
      <c r="K93" s="152"/>
      <c r="L93" s="152"/>
      <c r="M93" s="32">
        <f t="shared" si="43"/>
        <v>0</v>
      </c>
      <c r="N93" s="32">
        <f t="shared" si="23"/>
        <v>0</v>
      </c>
      <c r="O93" s="123"/>
      <c r="P93" s="123"/>
      <c r="Q93" s="32">
        <f t="shared" si="25"/>
        <v>1</v>
      </c>
      <c r="R93" s="32">
        <f t="shared" si="45"/>
        <v>1</v>
      </c>
      <c r="S93" s="32"/>
      <c r="T93" s="40" t="str">
        <f t="shared" si="26"/>
        <v/>
      </c>
      <c r="U93" s="86" t="str">
        <f t="shared" si="46"/>
        <v/>
      </c>
      <c r="V93" s="44">
        <f>Costs!$E$32</f>
        <v>0</v>
      </c>
      <c r="W93" s="154" t="str">
        <f t="shared" si="44"/>
        <v/>
      </c>
      <c r="X93" s="155" t="s">
        <v>53</v>
      </c>
      <c r="Y93" s="54">
        <f t="shared" si="47"/>
        <v>0</v>
      </c>
      <c r="Z93" s="44" t="e">
        <f t="shared" si="48"/>
        <v>#VALUE!</v>
      </c>
      <c r="AA93" s="156" t="str">
        <f t="shared" si="49"/>
        <v xml:space="preserve"> </v>
      </c>
      <c r="AB93" s="157" t="str">
        <f t="shared" si="19"/>
        <v xml:space="preserve"> </v>
      </c>
      <c r="AC93" s="66">
        <f>COUNT(Costs!D$9:D$29)</f>
        <v>0</v>
      </c>
      <c r="AD93" s="157" t="str">
        <f t="shared" si="50"/>
        <v xml:space="preserve"> </v>
      </c>
      <c r="AE93" s="157"/>
      <c r="AF93" s="71">
        <f t="shared" si="29"/>
        <v>0</v>
      </c>
      <c r="AG93" s="164" t="str">
        <f t="shared" si="30"/>
        <v/>
      </c>
      <c r="AH93" s="164"/>
      <c r="AI93" s="150"/>
      <c r="AK93" s="84">
        <f t="shared" si="31"/>
        <v>0</v>
      </c>
      <c r="AL93" s="84">
        <f t="shared" si="32"/>
        <v>0</v>
      </c>
      <c r="AM93" s="84">
        <f t="shared" si="33"/>
        <v>0</v>
      </c>
      <c r="AN93" s="84">
        <f t="shared" si="34"/>
        <v>0</v>
      </c>
      <c r="AO93" s="84">
        <f t="shared" si="28"/>
        <v>0</v>
      </c>
      <c r="AP93" s="84">
        <f t="shared" si="35"/>
        <v>0</v>
      </c>
      <c r="AQ93" s="84">
        <f t="shared" si="36"/>
        <v>0</v>
      </c>
      <c r="AR93" s="84">
        <f t="shared" si="37"/>
        <v>0</v>
      </c>
      <c r="AS93" s="84">
        <f t="shared" si="38"/>
        <v>0</v>
      </c>
      <c r="AT93" s="84">
        <f t="shared" si="39"/>
        <v>0</v>
      </c>
    </row>
    <row r="94" spans="1:69" ht="16.5" hidden="1" outlineLevel="1" thickBot="1">
      <c r="A94" s="150"/>
      <c r="B94" s="150" t="s">
        <v>108</v>
      </c>
      <c r="C94" s="123"/>
      <c r="D94" s="22" t="str">
        <f t="shared" si="24"/>
        <v/>
      </c>
      <c r="E94" s="152"/>
      <c r="F94" s="24">
        <f t="shared" si="40"/>
        <v>0</v>
      </c>
      <c r="G94" s="152"/>
      <c r="H94" s="24">
        <f t="shared" si="41"/>
        <v>0</v>
      </c>
      <c r="I94" s="152"/>
      <c r="J94" s="24">
        <f t="shared" si="42"/>
        <v>0</v>
      </c>
      <c r="K94" s="152"/>
      <c r="L94" s="152"/>
      <c r="M94" s="32">
        <f t="shared" si="43"/>
        <v>0</v>
      </c>
      <c r="N94" s="32">
        <f t="shared" si="23"/>
        <v>0</v>
      </c>
      <c r="O94" s="123"/>
      <c r="P94" s="123"/>
      <c r="Q94" s="32">
        <f t="shared" si="25"/>
        <v>1</v>
      </c>
      <c r="R94" s="32">
        <f t="shared" si="45"/>
        <v>1</v>
      </c>
      <c r="S94" s="32"/>
      <c r="T94" s="40" t="str">
        <f t="shared" si="26"/>
        <v/>
      </c>
      <c r="U94" s="86" t="str">
        <f t="shared" si="46"/>
        <v/>
      </c>
      <c r="V94" s="44">
        <f>Costs!$E$32</f>
        <v>0</v>
      </c>
      <c r="W94" s="154" t="str">
        <f t="shared" si="44"/>
        <v/>
      </c>
      <c r="X94" s="155" t="s">
        <v>53</v>
      </c>
      <c r="Y94" s="54">
        <f t="shared" si="47"/>
        <v>0</v>
      </c>
      <c r="Z94" s="44" t="e">
        <f t="shared" si="48"/>
        <v>#VALUE!</v>
      </c>
      <c r="AA94" s="156" t="str">
        <f t="shared" si="49"/>
        <v xml:space="preserve"> </v>
      </c>
      <c r="AB94" s="157" t="str">
        <f t="shared" si="19"/>
        <v xml:space="preserve"> </v>
      </c>
      <c r="AC94" s="66">
        <f>COUNT(Costs!D$9:D$29)</f>
        <v>0</v>
      </c>
      <c r="AD94" s="157" t="str">
        <f t="shared" si="50"/>
        <v xml:space="preserve"> </v>
      </c>
      <c r="AE94" s="180"/>
      <c r="AF94" s="71">
        <f t="shared" si="29"/>
        <v>0</v>
      </c>
      <c r="AG94" s="164" t="str">
        <f t="shared" si="30"/>
        <v/>
      </c>
      <c r="AH94" s="164"/>
      <c r="AI94" s="150"/>
      <c r="AK94" s="84">
        <f t="shared" si="31"/>
        <v>0</v>
      </c>
      <c r="AL94" s="84">
        <f t="shared" si="32"/>
        <v>0</v>
      </c>
      <c r="AM94" s="84">
        <f t="shared" si="33"/>
        <v>0</v>
      </c>
      <c r="AN94" s="84">
        <f t="shared" si="34"/>
        <v>0</v>
      </c>
      <c r="AO94" s="84">
        <f t="shared" si="28"/>
        <v>0</v>
      </c>
      <c r="AP94" s="84">
        <f t="shared" si="35"/>
        <v>0</v>
      </c>
      <c r="AQ94" s="84">
        <f t="shared" si="36"/>
        <v>0</v>
      </c>
      <c r="AR94" s="84">
        <f t="shared" si="37"/>
        <v>0</v>
      </c>
      <c r="AS94" s="84">
        <f t="shared" si="38"/>
        <v>0</v>
      </c>
      <c r="AT94" s="84">
        <f t="shared" si="39"/>
        <v>0</v>
      </c>
    </row>
    <row r="95" spans="1:69" ht="16.5" hidden="1" outlineLevel="1" thickBot="1">
      <c r="A95" s="150"/>
      <c r="B95" s="150" t="s">
        <v>108</v>
      </c>
      <c r="C95" s="123"/>
      <c r="D95" s="22" t="str">
        <f t="shared" si="24"/>
        <v/>
      </c>
      <c r="E95" s="152"/>
      <c r="F95" s="24">
        <f t="shared" si="40"/>
        <v>0</v>
      </c>
      <c r="G95" s="152"/>
      <c r="H95" s="24">
        <f t="shared" si="41"/>
        <v>0</v>
      </c>
      <c r="I95" s="152"/>
      <c r="J95" s="24">
        <f t="shared" si="42"/>
        <v>0</v>
      </c>
      <c r="K95" s="152"/>
      <c r="L95" s="152"/>
      <c r="M95" s="32">
        <f t="shared" si="43"/>
        <v>0</v>
      </c>
      <c r="N95" s="32">
        <f t="shared" si="23"/>
        <v>0</v>
      </c>
      <c r="O95" s="123"/>
      <c r="P95" s="123"/>
      <c r="Q95" s="32">
        <f t="shared" si="25"/>
        <v>1</v>
      </c>
      <c r="R95" s="32">
        <f t="shared" si="45"/>
        <v>1</v>
      </c>
      <c r="S95" s="32"/>
      <c r="T95" s="40" t="str">
        <f t="shared" si="26"/>
        <v/>
      </c>
      <c r="U95" s="86" t="str">
        <f t="shared" si="46"/>
        <v/>
      </c>
      <c r="V95" s="44">
        <f>Costs!$E$32</f>
        <v>0</v>
      </c>
      <c r="W95" s="154" t="str">
        <f t="shared" si="44"/>
        <v/>
      </c>
      <c r="X95" s="155" t="s">
        <v>53</v>
      </c>
      <c r="Y95" s="54">
        <f t="shared" si="47"/>
        <v>0</v>
      </c>
      <c r="Z95" s="44" t="e">
        <f t="shared" si="48"/>
        <v>#VALUE!</v>
      </c>
      <c r="AA95" s="156" t="str">
        <f t="shared" si="49"/>
        <v xml:space="preserve"> </v>
      </c>
      <c r="AB95" s="157" t="str">
        <f t="shared" si="19"/>
        <v xml:space="preserve"> </v>
      </c>
      <c r="AC95" s="66">
        <f>COUNT(Costs!D$9:D$29)</f>
        <v>0</v>
      </c>
      <c r="AD95" s="157" t="str">
        <f t="shared" si="50"/>
        <v xml:space="preserve"> </v>
      </c>
      <c r="AE95" s="157"/>
      <c r="AF95" s="71">
        <f t="shared" si="29"/>
        <v>0</v>
      </c>
      <c r="AG95" s="164" t="str">
        <f t="shared" si="30"/>
        <v/>
      </c>
      <c r="AH95" s="164"/>
      <c r="AI95" s="150"/>
      <c r="AK95" s="84">
        <f t="shared" si="31"/>
        <v>0</v>
      </c>
      <c r="AL95" s="84">
        <f t="shared" si="32"/>
        <v>0</v>
      </c>
      <c r="AM95" s="84">
        <f t="shared" si="33"/>
        <v>0</v>
      </c>
      <c r="AN95" s="84">
        <f t="shared" si="34"/>
        <v>0</v>
      </c>
      <c r="AO95" s="84">
        <f t="shared" si="28"/>
        <v>0</v>
      </c>
      <c r="AP95" s="84">
        <f t="shared" si="35"/>
        <v>0</v>
      </c>
      <c r="AQ95" s="84">
        <f t="shared" si="36"/>
        <v>0</v>
      </c>
      <c r="AR95" s="84">
        <f t="shared" si="37"/>
        <v>0</v>
      </c>
      <c r="AS95" s="84">
        <f t="shared" si="38"/>
        <v>0</v>
      </c>
      <c r="AT95" s="84">
        <f t="shared" si="39"/>
        <v>0</v>
      </c>
    </row>
    <row r="96" spans="1:69" ht="16.5" hidden="1" outlineLevel="1" thickBot="1">
      <c r="A96" s="150"/>
      <c r="B96" s="150" t="s">
        <v>108</v>
      </c>
      <c r="C96" s="123"/>
      <c r="D96" s="22" t="str">
        <f t="shared" si="24"/>
        <v/>
      </c>
      <c r="E96" s="152"/>
      <c r="F96" s="24">
        <f t="shared" si="40"/>
        <v>0</v>
      </c>
      <c r="G96" s="152"/>
      <c r="H96" s="24">
        <f t="shared" si="41"/>
        <v>0</v>
      </c>
      <c r="I96" s="152"/>
      <c r="J96" s="24">
        <f t="shared" si="42"/>
        <v>0</v>
      </c>
      <c r="K96" s="152"/>
      <c r="L96" s="152"/>
      <c r="M96" s="32">
        <f t="shared" si="43"/>
        <v>0</v>
      </c>
      <c r="N96" s="32">
        <f t="shared" si="23"/>
        <v>0</v>
      </c>
      <c r="O96" s="123"/>
      <c r="P96" s="123"/>
      <c r="Q96" s="32">
        <f t="shared" si="25"/>
        <v>1</v>
      </c>
      <c r="R96" s="32">
        <f t="shared" si="45"/>
        <v>1</v>
      </c>
      <c r="S96" s="32"/>
      <c r="T96" s="40" t="str">
        <f t="shared" si="26"/>
        <v/>
      </c>
      <c r="U96" s="86" t="str">
        <f t="shared" si="46"/>
        <v/>
      </c>
      <c r="V96" s="44">
        <f>Costs!$E$32</f>
        <v>0</v>
      </c>
      <c r="W96" s="154" t="str">
        <f t="shared" si="44"/>
        <v/>
      </c>
      <c r="X96" s="155" t="s">
        <v>53</v>
      </c>
      <c r="Y96" s="54">
        <f t="shared" si="47"/>
        <v>0</v>
      </c>
      <c r="Z96" s="44" t="e">
        <f t="shared" si="48"/>
        <v>#VALUE!</v>
      </c>
      <c r="AA96" s="156" t="str">
        <f t="shared" si="49"/>
        <v xml:space="preserve"> </v>
      </c>
      <c r="AB96" s="157" t="str">
        <f t="shared" si="19"/>
        <v xml:space="preserve"> </v>
      </c>
      <c r="AC96" s="66">
        <f>COUNT(Costs!D$9:D$29)</f>
        <v>0</v>
      </c>
      <c r="AD96" s="157" t="str">
        <f t="shared" si="50"/>
        <v xml:space="preserve"> </v>
      </c>
      <c r="AE96" s="157"/>
      <c r="AF96" s="71">
        <f t="shared" si="29"/>
        <v>0</v>
      </c>
      <c r="AG96" s="164" t="str">
        <f t="shared" si="30"/>
        <v/>
      </c>
      <c r="AH96" s="164"/>
      <c r="AI96" s="150"/>
      <c r="AK96" s="84">
        <f t="shared" si="31"/>
        <v>0</v>
      </c>
      <c r="AL96" s="84">
        <f t="shared" si="32"/>
        <v>0</v>
      </c>
      <c r="AM96" s="84">
        <f t="shared" si="33"/>
        <v>0</v>
      </c>
      <c r="AN96" s="84">
        <f t="shared" si="34"/>
        <v>0</v>
      </c>
      <c r="AO96" s="84">
        <f t="shared" si="28"/>
        <v>0</v>
      </c>
      <c r="AP96" s="84">
        <f t="shared" si="35"/>
        <v>0</v>
      </c>
      <c r="AQ96" s="84">
        <f t="shared" si="36"/>
        <v>0</v>
      </c>
      <c r="AR96" s="84">
        <f t="shared" si="37"/>
        <v>0</v>
      </c>
      <c r="AS96" s="84">
        <f t="shared" si="38"/>
        <v>0</v>
      </c>
      <c r="AT96" s="84">
        <f t="shared" si="39"/>
        <v>0</v>
      </c>
    </row>
    <row r="97" spans="1:46" ht="16.5" hidden="1" outlineLevel="1" thickBot="1">
      <c r="A97" s="150"/>
      <c r="B97" s="150" t="s">
        <v>108</v>
      </c>
      <c r="C97" s="123"/>
      <c r="D97" s="22" t="str">
        <f t="shared" si="24"/>
        <v/>
      </c>
      <c r="E97" s="152"/>
      <c r="F97" s="24">
        <f t="shared" si="40"/>
        <v>0</v>
      </c>
      <c r="G97" s="152"/>
      <c r="H97" s="24">
        <f t="shared" si="41"/>
        <v>0</v>
      </c>
      <c r="I97" s="152"/>
      <c r="J97" s="24">
        <f t="shared" si="42"/>
        <v>0</v>
      </c>
      <c r="K97" s="152"/>
      <c r="L97" s="152"/>
      <c r="M97" s="32">
        <f t="shared" si="43"/>
        <v>0</v>
      </c>
      <c r="N97" s="32">
        <f t="shared" si="23"/>
        <v>0</v>
      </c>
      <c r="O97" s="123"/>
      <c r="P97" s="123"/>
      <c r="Q97" s="32">
        <f t="shared" si="25"/>
        <v>1</v>
      </c>
      <c r="R97" s="32">
        <f t="shared" si="45"/>
        <v>1</v>
      </c>
      <c r="S97" s="32"/>
      <c r="T97" s="40" t="str">
        <f t="shared" si="26"/>
        <v/>
      </c>
      <c r="U97" s="86" t="str">
        <f t="shared" si="46"/>
        <v/>
      </c>
      <c r="V97" s="44">
        <f>Costs!$E$32</f>
        <v>0</v>
      </c>
      <c r="W97" s="154" t="str">
        <f t="shared" si="44"/>
        <v/>
      </c>
      <c r="X97" s="155" t="s">
        <v>53</v>
      </c>
      <c r="Y97" s="54">
        <f t="shared" si="47"/>
        <v>0</v>
      </c>
      <c r="Z97" s="44" t="e">
        <f t="shared" si="48"/>
        <v>#VALUE!</v>
      </c>
      <c r="AA97" s="156" t="str">
        <f t="shared" si="49"/>
        <v xml:space="preserve"> </v>
      </c>
      <c r="AB97" s="157" t="str">
        <f t="shared" si="19"/>
        <v xml:space="preserve"> </v>
      </c>
      <c r="AC97" s="66">
        <f>COUNT(Costs!D$9:D$29)</f>
        <v>0</v>
      </c>
      <c r="AD97" s="157" t="str">
        <f t="shared" si="50"/>
        <v xml:space="preserve"> </v>
      </c>
      <c r="AE97" s="157"/>
      <c r="AF97" s="71">
        <f t="shared" si="29"/>
        <v>0</v>
      </c>
      <c r="AG97" s="164" t="str">
        <f t="shared" si="30"/>
        <v/>
      </c>
      <c r="AH97" s="164"/>
      <c r="AI97" s="150"/>
      <c r="AK97" s="84">
        <f t="shared" si="31"/>
        <v>0</v>
      </c>
      <c r="AL97" s="84">
        <f t="shared" si="32"/>
        <v>0</v>
      </c>
      <c r="AM97" s="84">
        <f t="shared" si="33"/>
        <v>0</v>
      </c>
      <c r="AN97" s="84">
        <f t="shared" si="34"/>
        <v>0</v>
      </c>
      <c r="AO97" s="84">
        <f t="shared" si="28"/>
        <v>0</v>
      </c>
      <c r="AP97" s="84">
        <f t="shared" si="35"/>
        <v>0</v>
      </c>
      <c r="AQ97" s="84">
        <f t="shared" si="36"/>
        <v>0</v>
      </c>
      <c r="AR97" s="84">
        <f t="shared" si="37"/>
        <v>0</v>
      </c>
      <c r="AS97" s="84">
        <f t="shared" si="38"/>
        <v>0</v>
      </c>
      <c r="AT97" s="84">
        <f t="shared" si="39"/>
        <v>0</v>
      </c>
    </row>
    <row r="98" spans="1:46" collapsed="1">
      <c r="A98" s="149" t="s">
        <v>123</v>
      </c>
      <c r="B98" s="150" t="s">
        <v>108</v>
      </c>
      <c r="C98" s="123"/>
      <c r="D98" s="22" t="str">
        <f t="shared" si="24"/>
        <v/>
      </c>
      <c r="E98" s="152"/>
      <c r="F98" s="24">
        <f t="shared" si="40"/>
        <v>0</v>
      </c>
      <c r="G98" s="152"/>
      <c r="H98" s="24">
        <f t="shared" si="41"/>
        <v>0</v>
      </c>
      <c r="I98" s="152"/>
      <c r="J98" s="24">
        <f t="shared" si="42"/>
        <v>0</v>
      </c>
      <c r="K98" s="152"/>
      <c r="L98" s="152"/>
      <c r="M98" s="32">
        <f t="shared" si="43"/>
        <v>0</v>
      </c>
      <c r="N98" s="32">
        <f t="shared" si="23"/>
        <v>0</v>
      </c>
      <c r="O98" s="123"/>
      <c r="P98" s="123"/>
      <c r="Q98" s="32">
        <f t="shared" si="25"/>
        <v>1</v>
      </c>
      <c r="R98" s="32">
        <f t="shared" si="45"/>
        <v>1</v>
      </c>
      <c r="S98" s="32"/>
      <c r="T98" s="40" t="str">
        <f t="shared" si="26"/>
        <v/>
      </c>
      <c r="U98" s="86" t="str">
        <f t="shared" si="46"/>
        <v/>
      </c>
      <c r="V98" s="44">
        <f>Payroll!$E$32</f>
        <v>0</v>
      </c>
      <c r="W98" s="154" t="str">
        <f t="shared" si="44"/>
        <v/>
      </c>
      <c r="X98" s="155" t="s">
        <v>54</v>
      </c>
      <c r="Y98" s="54">
        <f t="shared" si="47"/>
        <v>0</v>
      </c>
      <c r="Z98" s="44" t="e">
        <f t="shared" si="48"/>
        <v>#VALUE!</v>
      </c>
      <c r="AA98" s="156" t="str">
        <f t="shared" si="49"/>
        <v xml:space="preserve"> </v>
      </c>
      <c r="AB98" s="157" t="str">
        <f t="shared" si="19"/>
        <v xml:space="preserve"> </v>
      </c>
      <c r="AC98" s="66">
        <f>COUNT(Payroll!D$9:D$29)</f>
        <v>0</v>
      </c>
      <c r="AD98" s="157" t="str">
        <f t="shared" si="50"/>
        <v xml:space="preserve"> </v>
      </c>
      <c r="AE98" s="157"/>
      <c r="AF98" s="71">
        <f t="shared" si="29"/>
        <v>0</v>
      </c>
      <c r="AG98" s="164" t="str">
        <f t="shared" si="30"/>
        <v/>
      </c>
      <c r="AH98" s="164"/>
      <c r="AI98" s="150"/>
      <c r="AK98" s="84">
        <f t="shared" si="31"/>
        <v>0</v>
      </c>
      <c r="AL98" s="84">
        <f t="shared" si="32"/>
        <v>0</v>
      </c>
      <c r="AM98" s="84">
        <f t="shared" si="33"/>
        <v>0</v>
      </c>
      <c r="AN98" s="84">
        <f t="shared" si="34"/>
        <v>0</v>
      </c>
      <c r="AO98" s="84">
        <f t="shared" si="28"/>
        <v>0</v>
      </c>
      <c r="AP98" s="84">
        <f t="shared" si="35"/>
        <v>0</v>
      </c>
      <c r="AQ98" s="84">
        <f t="shared" si="36"/>
        <v>0</v>
      </c>
      <c r="AR98" s="84">
        <f t="shared" si="37"/>
        <v>0</v>
      </c>
      <c r="AS98" s="84">
        <f t="shared" si="38"/>
        <v>0</v>
      </c>
      <c r="AT98" s="84">
        <f t="shared" si="39"/>
        <v>0</v>
      </c>
    </row>
    <row r="99" spans="1:46" hidden="1" outlineLevel="2">
      <c r="A99" s="150"/>
      <c r="B99" s="175" t="s">
        <v>29</v>
      </c>
      <c r="C99" s="123"/>
      <c r="D99" s="22" t="str">
        <f t="shared" si="24"/>
        <v/>
      </c>
      <c r="E99" s="152"/>
      <c r="F99" s="24">
        <f t="shared" si="40"/>
        <v>0</v>
      </c>
      <c r="G99" s="152"/>
      <c r="H99" s="24">
        <f t="shared" si="41"/>
        <v>0</v>
      </c>
      <c r="I99" s="152"/>
      <c r="J99" s="24">
        <f t="shared" si="42"/>
        <v>0</v>
      </c>
      <c r="K99" s="152"/>
      <c r="L99" s="204"/>
      <c r="M99" s="32">
        <f t="shared" si="43"/>
        <v>0</v>
      </c>
      <c r="N99" s="32">
        <f t="shared" si="23"/>
        <v>0</v>
      </c>
      <c r="O99" s="123"/>
      <c r="P99" s="123"/>
      <c r="Q99" s="44"/>
      <c r="R99" s="32">
        <f t="shared" si="45"/>
        <v>1</v>
      </c>
      <c r="S99" s="32"/>
      <c r="T99" s="40" t="str">
        <f>IF(C99="","",0.5*D99*#REF!*R99)</f>
        <v/>
      </c>
      <c r="U99" s="86" t="str">
        <f t="shared" si="46"/>
        <v/>
      </c>
      <c r="V99" s="44">
        <f>Payroll!$E$32</f>
        <v>0</v>
      </c>
      <c r="W99" s="154" t="str">
        <f t="shared" si="44"/>
        <v/>
      </c>
      <c r="X99" s="155" t="s">
        <v>54</v>
      </c>
      <c r="Y99" s="54">
        <f t="shared" si="47"/>
        <v>0</v>
      </c>
      <c r="Z99" s="44" t="e">
        <f t="shared" ref="Z99:Z104" si="51">T99*V99/$B$106</f>
        <v>#VALUE!</v>
      </c>
      <c r="AA99" s="156" t="str">
        <f t="shared" si="49"/>
        <v xml:space="preserve"> </v>
      </c>
      <c r="AB99" s="157" t="str">
        <f t="shared" si="19"/>
        <v xml:space="preserve"> </v>
      </c>
      <c r="AC99" s="66">
        <f>COUNT(Payroll!D$9:D$29)</f>
        <v>0</v>
      </c>
      <c r="AD99" s="157" t="str">
        <f t="shared" si="50"/>
        <v xml:space="preserve"> </v>
      </c>
      <c r="AE99" s="157"/>
      <c r="AF99" s="71">
        <f t="shared" si="29"/>
        <v>0</v>
      </c>
      <c r="AG99" s="164" t="str">
        <f t="shared" si="30"/>
        <v/>
      </c>
      <c r="AH99" s="164"/>
      <c r="AI99" s="150"/>
      <c r="AK99" s="84">
        <f t="shared" si="31"/>
        <v>0</v>
      </c>
      <c r="AL99" s="84">
        <f t="shared" si="32"/>
        <v>0</v>
      </c>
      <c r="AM99" s="84">
        <f t="shared" si="33"/>
        <v>0</v>
      </c>
      <c r="AN99" s="84">
        <f t="shared" si="34"/>
        <v>0</v>
      </c>
      <c r="AO99" s="84">
        <f t="shared" si="28"/>
        <v>0</v>
      </c>
      <c r="AP99" s="84">
        <f t="shared" si="35"/>
        <v>0</v>
      </c>
      <c r="AQ99" s="84">
        <f t="shared" si="36"/>
        <v>0</v>
      </c>
      <c r="AR99" s="84">
        <f t="shared" si="37"/>
        <v>0</v>
      </c>
      <c r="AS99" s="84">
        <f t="shared" si="38"/>
        <v>0</v>
      </c>
      <c r="AT99" s="84">
        <f t="shared" si="39"/>
        <v>0</v>
      </c>
    </row>
    <row r="100" spans="1:46" hidden="1" outlineLevel="2">
      <c r="A100" s="150"/>
      <c r="B100" s="175" t="s">
        <v>26</v>
      </c>
      <c r="C100" s="123"/>
      <c r="D100" s="22" t="str">
        <f t="shared" si="24"/>
        <v/>
      </c>
      <c r="E100" s="152"/>
      <c r="F100" s="24">
        <f t="shared" si="40"/>
        <v>0</v>
      </c>
      <c r="G100" s="152"/>
      <c r="H100" s="24">
        <f t="shared" si="41"/>
        <v>0</v>
      </c>
      <c r="I100" s="152"/>
      <c r="J100" s="24">
        <f t="shared" si="42"/>
        <v>0</v>
      </c>
      <c r="K100" s="152"/>
      <c r="L100" s="204"/>
      <c r="M100" s="32">
        <f t="shared" si="43"/>
        <v>0</v>
      </c>
      <c r="N100" s="32">
        <f t="shared" si="23"/>
        <v>0</v>
      </c>
      <c r="O100" s="123"/>
      <c r="P100" s="123"/>
      <c r="Q100" s="44"/>
      <c r="R100" s="32">
        <f t="shared" si="45"/>
        <v>1</v>
      </c>
      <c r="S100" s="32"/>
      <c r="T100" s="40" t="str">
        <f>IF(C100="","",0.5*D100*#REF!*R100)</f>
        <v/>
      </c>
      <c r="U100" s="86" t="str">
        <f t="shared" si="46"/>
        <v/>
      </c>
      <c r="V100" s="44">
        <f>Payroll!$E$32</f>
        <v>0</v>
      </c>
      <c r="W100" s="154" t="str">
        <f t="shared" si="44"/>
        <v/>
      </c>
      <c r="X100" s="155" t="s">
        <v>54</v>
      </c>
      <c r="Y100" s="54">
        <f t="shared" si="47"/>
        <v>0</v>
      </c>
      <c r="Z100" s="44" t="e">
        <f t="shared" si="51"/>
        <v>#VALUE!</v>
      </c>
      <c r="AA100" s="156" t="str">
        <f t="shared" si="49"/>
        <v xml:space="preserve"> </v>
      </c>
      <c r="AB100" s="157" t="str">
        <f t="shared" si="19"/>
        <v xml:space="preserve"> </v>
      </c>
      <c r="AC100" s="66">
        <f>COUNT(Payroll!D$9:D$29)</f>
        <v>0</v>
      </c>
      <c r="AD100" s="157" t="str">
        <f t="shared" si="50"/>
        <v xml:space="preserve"> </v>
      </c>
      <c r="AE100" s="157"/>
      <c r="AF100" s="71">
        <f t="shared" si="29"/>
        <v>0</v>
      </c>
      <c r="AG100" s="164" t="str">
        <f t="shared" si="30"/>
        <v/>
      </c>
      <c r="AH100" s="164"/>
      <c r="AI100" s="150"/>
      <c r="AK100" s="84">
        <f t="shared" si="31"/>
        <v>0</v>
      </c>
      <c r="AL100" s="84">
        <f t="shared" si="32"/>
        <v>0</v>
      </c>
      <c r="AM100" s="84">
        <f t="shared" si="33"/>
        <v>0</v>
      </c>
      <c r="AN100" s="84">
        <f t="shared" si="34"/>
        <v>0</v>
      </c>
      <c r="AO100" s="84">
        <f t="shared" si="28"/>
        <v>0</v>
      </c>
      <c r="AP100" s="84">
        <f t="shared" si="35"/>
        <v>0</v>
      </c>
      <c r="AQ100" s="84">
        <f t="shared" si="36"/>
        <v>0</v>
      </c>
      <c r="AR100" s="84">
        <f t="shared" si="37"/>
        <v>0</v>
      </c>
      <c r="AS100" s="84">
        <f t="shared" si="38"/>
        <v>0</v>
      </c>
      <c r="AT100" s="84">
        <f t="shared" si="39"/>
        <v>0</v>
      </c>
    </row>
    <row r="101" spans="1:46" hidden="1" outlineLevel="2">
      <c r="A101" s="150"/>
      <c r="B101" s="175" t="s">
        <v>30</v>
      </c>
      <c r="C101" s="123"/>
      <c r="D101" s="22" t="str">
        <f t="shared" si="24"/>
        <v/>
      </c>
      <c r="E101" s="152"/>
      <c r="F101" s="24">
        <f t="shared" si="40"/>
        <v>0</v>
      </c>
      <c r="G101" s="152"/>
      <c r="H101" s="24">
        <f t="shared" si="41"/>
        <v>0</v>
      </c>
      <c r="I101" s="152"/>
      <c r="J101" s="24">
        <f t="shared" si="42"/>
        <v>0</v>
      </c>
      <c r="K101" s="152"/>
      <c r="L101" s="204"/>
      <c r="M101" s="32">
        <f t="shared" si="43"/>
        <v>0</v>
      </c>
      <c r="N101" s="32">
        <f t="shared" si="23"/>
        <v>0</v>
      </c>
      <c r="O101" s="123"/>
      <c r="P101" s="123"/>
      <c r="Q101" s="44"/>
      <c r="R101" s="32">
        <f t="shared" si="45"/>
        <v>1</v>
      </c>
      <c r="S101" s="32"/>
      <c r="T101" s="40" t="str">
        <f>IF(C101="","",0.5*D101*#REF!*R101)</f>
        <v/>
      </c>
      <c r="U101" s="86" t="str">
        <f t="shared" si="46"/>
        <v/>
      </c>
      <c r="V101" s="44">
        <f>Payroll!$E$32</f>
        <v>0</v>
      </c>
      <c r="W101" s="154" t="str">
        <f t="shared" si="44"/>
        <v/>
      </c>
      <c r="X101" s="155" t="s">
        <v>54</v>
      </c>
      <c r="Y101" s="54">
        <f t="shared" si="47"/>
        <v>0</v>
      </c>
      <c r="Z101" s="44" t="e">
        <f t="shared" si="51"/>
        <v>#VALUE!</v>
      </c>
      <c r="AA101" s="156" t="str">
        <f t="shared" si="49"/>
        <v xml:space="preserve"> </v>
      </c>
      <c r="AB101" s="157" t="str">
        <f t="shared" si="19"/>
        <v xml:space="preserve"> </v>
      </c>
      <c r="AC101" s="66">
        <f>COUNT(Payroll!D$9:D$29)</f>
        <v>0</v>
      </c>
      <c r="AD101" s="157" t="str">
        <f t="shared" si="50"/>
        <v xml:space="preserve"> </v>
      </c>
      <c r="AE101" s="157"/>
      <c r="AF101" s="71">
        <f t="shared" si="29"/>
        <v>0</v>
      </c>
      <c r="AG101" s="164" t="str">
        <f t="shared" si="30"/>
        <v/>
      </c>
      <c r="AH101" s="164"/>
      <c r="AI101" s="150"/>
      <c r="AK101" s="84">
        <f t="shared" si="31"/>
        <v>0</v>
      </c>
      <c r="AL101" s="84">
        <f t="shared" si="32"/>
        <v>0</v>
      </c>
      <c r="AM101" s="84">
        <f t="shared" si="33"/>
        <v>0</v>
      </c>
      <c r="AN101" s="84">
        <f t="shared" si="34"/>
        <v>0</v>
      </c>
      <c r="AO101" s="84">
        <f t="shared" si="28"/>
        <v>0</v>
      </c>
      <c r="AP101" s="84">
        <f t="shared" si="35"/>
        <v>0</v>
      </c>
      <c r="AQ101" s="84">
        <f t="shared" si="36"/>
        <v>0</v>
      </c>
      <c r="AR101" s="84">
        <f t="shared" si="37"/>
        <v>0</v>
      </c>
      <c r="AS101" s="84">
        <f t="shared" si="38"/>
        <v>0</v>
      </c>
      <c r="AT101" s="84">
        <f t="shared" si="39"/>
        <v>0</v>
      </c>
    </row>
    <row r="102" spans="1:46" hidden="1" outlineLevel="2">
      <c r="A102" s="150"/>
      <c r="B102" s="175" t="s">
        <v>31</v>
      </c>
      <c r="C102" s="123"/>
      <c r="D102" s="22" t="str">
        <f t="shared" si="24"/>
        <v/>
      </c>
      <c r="E102" s="152"/>
      <c r="F102" s="24">
        <f t="shared" si="40"/>
        <v>0</v>
      </c>
      <c r="G102" s="152"/>
      <c r="H102" s="24">
        <f t="shared" si="41"/>
        <v>0</v>
      </c>
      <c r="I102" s="152"/>
      <c r="J102" s="24">
        <f t="shared" si="42"/>
        <v>0</v>
      </c>
      <c r="K102" s="152"/>
      <c r="L102" s="204"/>
      <c r="M102" s="32">
        <f t="shared" si="43"/>
        <v>0</v>
      </c>
      <c r="N102" s="32">
        <f t="shared" si="23"/>
        <v>0</v>
      </c>
      <c r="O102" s="123"/>
      <c r="P102" s="123"/>
      <c r="Q102" s="44"/>
      <c r="R102" s="32">
        <f t="shared" si="45"/>
        <v>1</v>
      </c>
      <c r="S102" s="32"/>
      <c r="T102" s="40" t="str">
        <f>IF(C102="","",0.5*D102*#REF!*R102)</f>
        <v/>
      </c>
      <c r="U102" s="86" t="str">
        <f t="shared" si="46"/>
        <v/>
      </c>
      <c r="V102" s="44">
        <f>Payroll!$E$32</f>
        <v>0</v>
      </c>
      <c r="W102" s="154" t="str">
        <f t="shared" si="44"/>
        <v/>
      </c>
      <c r="X102" s="155" t="s">
        <v>54</v>
      </c>
      <c r="Y102" s="54">
        <f t="shared" si="47"/>
        <v>0</v>
      </c>
      <c r="Z102" s="44" t="e">
        <f t="shared" si="51"/>
        <v>#VALUE!</v>
      </c>
      <c r="AA102" s="156" t="str">
        <f t="shared" si="49"/>
        <v xml:space="preserve"> </v>
      </c>
      <c r="AB102" s="157" t="str">
        <f t="shared" si="19"/>
        <v xml:space="preserve"> </v>
      </c>
      <c r="AC102" s="66">
        <f>COUNT(Payroll!D$9:D$29)</f>
        <v>0</v>
      </c>
      <c r="AD102" s="157" t="str">
        <f t="shared" si="50"/>
        <v xml:space="preserve"> </v>
      </c>
      <c r="AE102" s="157"/>
      <c r="AF102" s="71">
        <f t="shared" si="29"/>
        <v>0</v>
      </c>
      <c r="AG102" s="164" t="str">
        <f t="shared" si="30"/>
        <v/>
      </c>
      <c r="AH102" s="164"/>
      <c r="AI102" s="150"/>
      <c r="AK102" s="84">
        <f t="shared" si="31"/>
        <v>0</v>
      </c>
      <c r="AL102" s="84">
        <f t="shared" si="32"/>
        <v>0</v>
      </c>
      <c r="AM102" s="84">
        <f t="shared" si="33"/>
        <v>0</v>
      </c>
      <c r="AN102" s="84">
        <f t="shared" si="34"/>
        <v>0</v>
      </c>
      <c r="AO102" s="84">
        <f t="shared" si="28"/>
        <v>0</v>
      </c>
      <c r="AP102" s="84">
        <f t="shared" si="35"/>
        <v>0</v>
      </c>
      <c r="AQ102" s="84">
        <f t="shared" si="36"/>
        <v>0</v>
      </c>
      <c r="AR102" s="84">
        <f t="shared" si="37"/>
        <v>0</v>
      </c>
      <c r="AS102" s="84">
        <f t="shared" si="38"/>
        <v>0</v>
      </c>
      <c r="AT102" s="84">
        <f t="shared" si="39"/>
        <v>0</v>
      </c>
    </row>
    <row r="103" spans="1:46" hidden="1" outlineLevel="2">
      <c r="A103" s="150"/>
      <c r="B103" s="175" t="s">
        <v>32</v>
      </c>
      <c r="C103" s="123"/>
      <c r="D103" s="22" t="str">
        <f t="shared" si="24"/>
        <v/>
      </c>
      <c r="E103" s="152"/>
      <c r="F103" s="24">
        <f t="shared" si="40"/>
        <v>0</v>
      </c>
      <c r="G103" s="152"/>
      <c r="H103" s="24">
        <f t="shared" si="41"/>
        <v>0</v>
      </c>
      <c r="I103" s="152"/>
      <c r="J103" s="24">
        <f t="shared" si="42"/>
        <v>0</v>
      </c>
      <c r="K103" s="152"/>
      <c r="L103" s="204"/>
      <c r="M103" s="32">
        <f t="shared" si="43"/>
        <v>0</v>
      </c>
      <c r="N103" s="32">
        <f t="shared" si="23"/>
        <v>0</v>
      </c>
      <c r="O103" s="123"/>
      <c r="P103" s="123"/>
      <c r="Q103" s="44"/>
      <c r="R103" s="32">
        <f t="shared" si="45"/>
        <v>1</v>
      </c>
      <c r="S103" s="32"/>
      <c r="T103" s="40" t="str">
        <f>IF(C103="","",0.5*D103*#REF!*R103)</f>
        <v/>
      </c>
      <c r="U103" s="86" t="str">
        <f t="shared" si="46"/>
        <v/>
      </c>
      <c r="V103" s="44">
        <f>Payroll!$E$32</f>
        <v>0</v>
      </c>
      <c r="W103" s="154" t="str">
        <f t="shared" si="44"/>
        <v/>
      </c>
      <c r="X103" s="155" t="s">
        <v>54</v>
      </c>
      <c r="Y103" s="54">
        <f t="shared" si="47"/>
        <v>0</v>
      </c>
      <c r="Z103" s="44" t="e">
        <f t="shared" si="51"/>
        <v>#VALUE!</v>
      </c>
      <c r="AA103" s="156" t="str">
        <f t="shared" si="49"/>
        <v xml:space="preserve"> </v>
      </c>
      <c r="AB103" s="157" t="str">
        <f t="shared" si="19"/>
        <v xml:space="preserve"> </v>
      </c>
      <c r="AC103" s="66">
        <f>COUNT(Payroll!D$9:D$29)</f>
        <v>0</v>
      </c>
      <c r="AD103" s="157" t="str">
        <f t="shared" si="50"/>
        <v xml:space="preserve"> </v>
      </c>
      <c r="AE103" s="157"/>
      <c r="AF103" s="71">
        <f t="shared" si="29"/>
        <v>0</v>
      </c>
      <c r="AG103" s="164" t="str">
        <f t="shared" si="30"/>
        <v/>
      </c>
      <c r="AH103" s="164"/>
      <c r="AI103" s="150"/>
      <c r="AK103" s="84">
        <f t="shared" si="31"/>
        <v>0</v>
      </c>
      <c r="AL103" s="84">
        <f t="shared" si="32"/>
        <v>0</v>
      </c>
      <c r="AM103" s="84">
        <f t="shared" si="33"/>
        <v>0</v>
      </c>
      <c r="AN103" s="84">
        <f t="shared" si="34"/>
        <v>0</v>
      </c>
      <c r="AO103" s="84">
        <f t="shared" si="28"/>
        <v>0</v>
      </c>
      <c r="AP103" s="84">
        <f t="shared" si="35"/>
        <v>0</v>
      </c>
      <c r="AQ103" s="84">
        <f t="shared" si="36"/>
        <v>0</v>
      </c>
      <c r="AR103" s="84">
        <f t="shared" si="37"/>
        <v>0</v>
      </c>
      <c r="AS103" s="84">
        <f t="shared" si="38"/>
        <v>0</v>
      </c>
      <c r="AT103" s="84">
        <f t="shared" si="39"/>
        <v>0</v>
      </c>
    </row>
    <row r="104" spans="1:46" hidden="1" outlineLevel="2">
      <c r="A104" s="150"/>
      <c r="B104" s="175" t="s">
        <v>28</v>
      </c>
      <c r="C104" s="123"/>
      <c r="D104" s="22" t="str">
        <f t="shared" si="24"/>
        <v/>
      </c>
      <c r="E104" s="152"/>
      <c r="F104" s="24">
        <f t="shared" si="40"/>
        <v>0</v>
      </c>
      <c r="G104" s="152"/>
      <c r="H104" s="24">
        <f t="shared" si="41"/>
        <v>0</v>
      </c>
      <c r="I104" s="152"/>
      <c r="J104" s="24">
        <f t="shared" si="42"/>
        <v>0</v>
      </c>
      <c r="K104" s="152"/>
      <c r="L104" s="204"/>
      <c r="M104" s="32">
        <f t="shared" si="43"/>
        <v>0</v>
      </c>
      <c r="N104" s="32">
        <f t="shared" si="23"/>
        <v>0</v>
      </c>
      <c r="O104" s="123"/>
      <c r="P104" s="123"/>
      <c r="Q104" s="44"/>
      <c r="R104" s="32">
        <f t="shared" si="45"/>
        <v>1</v>
      </c>
      <c r="S104" s="32"/>
      <c r="T104" s="40" t="str">
        <f>IF(C104="","",0.5*D104*#REF!*R104)</f>
        <v/>
      </c>
      <c r="U104" s="86" t="str">
        <f t="shared" si="46"/>
        <v/>
      </c>
      <c r="V104" s="44">
        <f>Payroll!$E$32</f>
        <v>0</v>
      </c>
      <c r="W104" s="154" t="str">
        <f t="shared" si="44"/>
        <v/>
      </c>
      <c r="X104" s="155" t="s">
        <v>54</v>
      </c>
      <c r="Y104" s="54">
        <f t="shared" si="47"/>
        <v>0</v>
      </c>
      <c r="Z104" s="44" t="e">
        <f t="shared" si="51"/>
        <v>#VALUE!</v>
      </c>
      <c r="AA104" s="156" t="str">
        <f t="shared" si="49"/>
        <v xml:space="preserve"> </v>
      </c>
      <c r="AB104" s="157" t="str">
        <f t="shared" si="19"/>
        <v xml:space="preserve"> </v>
      </c>
      <c r="AC104" s="66">
        <f>COUNT(Payroll!D$9:D$29)</f>
        <v>0</v>
      </c>
      <c r="AD104" s="157" t="str">
        <f t="shared" si="50"/>
        <v xml:space="preserve"> </v>
      </c>
      <c r="AE104" s="157"/>
      <c r="AF104" s="71">
        <f t="shared" si="29"/>
        <v>0</v>
      </c>
      <c r="AG104" s="164" t="str">
        <f t="shared" si="30"/>
        <v/>
      </c>
      <c r="AH104" s="164"/>
      <c r="AI104" s="150"/>
      <c r="AK104" s="84">
        <f t="shared" si="31"/>
        <v>0</v>
      </c>
      <c r="AL104" s="84">
        <f t="shared" si="32"/>
        <v>0</v>
      </c>
      <c r="AM104" s="84">
        <f t="shared" si="33"/>
        <v>0</v>
      </c>
      <c r="AN104" s="84">
        <f t="shared" si="34"/>
        <v>0</v>
      </c>
      <c r="AO104" s="84">
        <f t="shared" si="28"/>
        <v>0</v>
      </c>
      <c r="AP104" s="84">
        <f>SUM(AK104:AO104)</f>
        <v>0</v>
      </c>
      <c r="AQ104" s="84">
        <f t="shared" si="36"/>
        <v>0</v>
      </c>
      <c r="AR104" s="84">
        <f t="shared" si="37"/>
        <v>0</v>
      </c>
      <c r="AS104" s="84">
        <f t="shared" si="38"/>
        <v>0</v>
      </c>
      <c r="AT104" s="84">
        <f>SUM(AQ104:AS104)</f>
        <v>0</v>
      </c>
    </row>
    <row r="105" spans="1:46" collapsed="1"/>
    <row r="106" spans="1:46">
      <c r="A106" s="205" t="s">
        <v>124</v>
      </c>
      <c r="B106" s="206"/>
      <c r="C106" s="207"/>
      <c r="D106" s="208"/>
      <c r="E106" s="266"/>
      <c r="F106" s="266"/>
      <c r="G106" s="266"/>
      <c r="H106" s="266"/>
      <c r="I106" s="266"/>
      <c r="J106" s="266"/>
      <c r="K106" s="266"/>
      <c r="L106" s="266"/>
      <c r="M106" s="266"/>
      <c r="N106" s="266"/>
      <c r="O106" s="202"/>
    </row>
    <row r="107" spans="1:46" ht="6" customHeight="1">
      <c r="A107" s="209"/>
      <c r="B107" s="209"/>
      <c r="C107" s="209"/>
      <c r="D107" s="210"/>
      <c r="E107" s="211"/>
      <c r="F107" s="212"/>
      <c r="G107" s="211"/>
      <c r="H107" s="212"/>
      <c r="I107" s="211"/>
      <c r="J107" s="212"/>
      <c r="K107" s="211"/>
      <c r="L107" s="211"/>
      <c r="M107" s="212"/>
      <c r="N107" s="212"/>
      <c r="O107" s="202"/>
    </row>
    <row r="108" spans="1:46" ht="6" customHeight="1">
      <c r="A108" s="209"/>
      <c r="B108" s="209"/>
      <c r="C108" s="209"/>
      <c r="D108" s="210"/>
      <c r="E108" s="211"/>
      <c r="F108" s="212"/>
      <c r="G108" s="211"/>
      <c r="H108" s="212"/>
      <c r="I108" s="211"/>
      <c r="J108" s="212"/>
      <c r="K108" s="211"/>
      <c r="L108" s="211"/>
      <c r="M108" s="212"/>
      <c r="N108" s="212"/>
      <c r="O108" s="202"/>
    </row>
    <row r="109" spans="1:46" ht="48" customHeight="1">
      <c r="A109" s="317" t="s">
        <v>125</v>
      </c>
      <c r="B109" s="318"/>
      <c r="C109" s="318"/>
      <c r="D109" s="318"/>
      <c r="E109" s="318"/>
      <c r="F109" s="318"/>
      <c r="G109" s="318"/>
      <c r="H109" s="318"/>
      <c r="I109" s="318"/>
      <c r="J109" s="318"/>
      <c r="K109" s="318"/>
      <c r="L109" s="318"/>
      <c r="M109" s="318"/>
      <c r="N109" s="318"/>
      <c r="O109" s="318"/>
      <c r="P109" s="318"/>
      <c r="Q109" s="318"/>
      <c r="R109" s="318"/>
      <c r="S109" s="318"/>
      <c r="T109" s="318"/>
      <c r="U109" s="318"/>
      <c r="V109" s="318"/>
      <c r="W109" s="318"/>
      <c r="X109" s="318"/>
      <c r="Y109" s="318"/>
      <c r="Z109" s="318"/>
      <c r="AA109" s="318"/>
      <c r="AB109" s="318"/>
      <c r="AC109" s="318"/>
      <c r="AD109" s="318"/>
      <c r="AE109" s="318"/>
      <c r="AF109" s="319"/>
      <c r="AG109" s="318"/>
      <c r="AH109" s="318"/>
      <c r="AI109" s="318"/>
    </row>
    <row r="110" spans="1:46">
      <c r="A110" s="209"/>
      <c r="B110" s="209"/>
      <c r="C110" s="209"/>
      <c r="D110" s="210"/>
      <c r="E110" s="211"/>
      <c r="F110" s="212"/>
      <c r="G110" s="211"/>
      <c r="H110" s="212"/>
      <c r="I110" s="211"/>
      <c r="J110" s="212"/>
      <c r="K110" s="211"/>
      <c r="L110" s="211"/>
      <c r="M110" s="212"/>
      <c r="N110" s="212"/>
      <c r="O110" s="202"/>
    </row>
    <row r="111" spans="1:46" ht="32.25" customHeight="1">
      <c r="A111" s="320" t="s">
        <v>126</v>
      </c>
      <c r="B111" s="315"/>
      <c r="C111" s="315"/>
      <c r="D111" s="315"/>
      <c r="E111" s="315"/>
      <c r="F111" s="315"/>
      <c r="G111" s="315"/>
      <c r="H111" s="315"/>
      <c r="I111" s="315"/>
      <c r="J111" s="315"/>
      <c r="K111" s="315"/>
      <c r="L111" s="315"/>
      <c r="M111" s="315"/>
      <c r="N111" s="315"/>
      <c r="O111" s="315"/>
      <c r="P111" s="315"/>
      <c r="Q111" s="315"/>
      <c r="R111" s="315"/>
      <c r="S111" s="315"/>
      <c r="T111" s="315"/>
      <c r="U111" s="315"/>
      <c r="V111" s="315"/>
      <c r="W111" s="315"/>
      <c r="X111" s="315"/>
      <c r="Y111" s="315"/>
      <c r="Z111" s="315"/>
      <c r="AA111" s="315"/>
      <c r="AB111" s="315"/>
      <c r="AC111" s="315"/>
      <c r="AD111" s="315"/>
      <c r="AE111" s="315"/>
      <c r="AF111" s="316"/>
      <c r="AG111" s="315"/>
      <c r="AH111" s="315"/>
      <c r="AI111" s="315"/>
    </row>
    <row r="112" spans="1:46">
      <c r="A112" s="209"/>
      <c r="B112" s="209"/>
      <c r="C112" s="209"/>
      <c r="D112" s="210"/>
      <c r="E112" s="211"/>
      <c r="F112" s="212"/>
      <c r="G112" s="211"/>
      <c r="H112" s="212"/>
      <c r="I112" s="211"/>
      <c r="J112" s="212"/>
      <c r="K112" s="211"/>
      <c r="L112" s="211"/>
      <c r="M112" s="212"/>
      <c r="N112" s="212"/>
      <c r="O112" s="202"/>
    </row>
    <row r="113" spans="1:34">
      <c r="A113" s="209" t="s">
        <v>127</v>
      </c>
      <c r="B113" s="209"/>
      <c r="C113" s="209"/>
      <c r="D113" s="210"/>
      <c r="E113" s="211"/>
      <c r="F113" s="212"/>
      <c r="G113" s="211"/>
      <c r="H113" s="212"/>
      <c r="I113" s="211"/>
      <c r="J113" s="212"/>
      <c r="K113" s="211"/>
      <c r="L113" s="211"/>
      <c r="M113" s="212"/>
      <c r="N113" s="212"/>
      <c r="O113" s="202"/>
    </row>
    <row r="114" spans="1:34">
      <c r="A114" s="209"/>
      <c r="B114" s="209"/>
      <c r="C114" s="209"/>
      <c r="D114" s="210"/>
      <c r="E114" s="211"/>
      <c r="F114" s="212"/>
      <c r="G114" s="211"/>
      <c r="H114" s="212"/>
      <c r="I114" s="211"/>
      <c r="J114" s="212"/>
      <c r="K114" s="211"/>
      <c r="L114" s="211"/>
      <c r="M114" s="212"/>
      <c r="N114" s="212"/>
      <c r="O114" s="202"/>
    </row>
    <row r="116" spans="1:34" ht="18.75">
      <c r="A116" s="213" t="s">
        <v>128</v>
      </c>
      <c r="B116" s="213"/>
      <c r="C116" s="214"/>
      <c r="D116" s="215"/>
      <c r="E116" s="289"/>
      <c r="F116" s="289"/>
      <c r="G116" s="289"/>
      <c r="H116" s="289"/>
      <c r="I116" s="289"/>
      <c r="J116" s="289"/>
      <c r="K116" s="289"/>
      <c r="L116" s="289"/>
      <c r="M116" s="44"/>
      <c r="N116" s="44"/>
      <c r="O116" s="265" t="s">
        <v>129</v>
      </c>
      <c r="P116" s="253"/>
      <c r="Q116" s="253"/>
      <c r="R116" s="253"/>
      <c r="S116" s="253"/>
      <c r="T116" s="253"/>
      <c r="U116" s="254"/>
      <c r="V116" s="32"/>
      <c r="W116" s="216"/>
      <c r="X116" s="253" t="s">
        <v>135</v>
      </c>
      <c r="Y116" s="253"/>
      <c r="Z116" s="253"/>
      <c r="AA116" s="253"/>
      <c r="AB116" s="253"/>
      <c r="AC116" s="253"/>
      <c r="AD116" s="254"/>
      <c r="AF116" s="122"/>
      <c r="AG116" s="217"/>
      <c r="AH116" s="217"/>
    </row>
    <row r="117" spans="1:34" ht="18.75">
      <c r="A117" s="213"/>
      <c r="B117" s="213"/>
      <c r="C117" s="214"/>
      <c r="D117" s="218"/>
      <c r="E117" s="321" t="s">
        <v>130</v>
      </c>
      <c r="F117" s="322"/>
      <c r="G117" s="322"/>
      <c r="H117" s="322"/>
      <c r="I117" s="322"/>
      <c r="J117" s="322"/>
      <c r="K117" s="322"/>
      <c r="L117" s="322"/>
      <c r="M117" s="323"/>
      <c r="N117" s="324"/>
      <c r="O117" s="321" t="s">
        <v>131</v>
      </c>
      <c r="P117" s="325"/>
      <c r="Q117" s="325"/>
      <c r="R117" s="325"/>
      <c r="S117" s="325"/>
      <c r="T117" s="325"/>
      <c r="U117" s="326"/>
      <c r="V117" s="32"/>
      <c r="W117" s="155"/>
      <c r="X117" s="321" t="s">
        <v>131</v>
      </c>
      <c r="Y117" s="325"/>
      <c r="Z117" s="322"/>
      <c r="AA117" s="322"/>
      <c r="AB117" s="322"/>
      <c r="AC117" s="322"/>
      <c r="AD117" s="329"/>
      <c r="AF117" s="219"/>
      <c r="AG117" s="217"/>
      <c r="AH117" s="217"/>
    </row>
    <row r="118" spans="1:34" ht="27">
      <c r="A118" s="213"/>
      <c r="B118" s="213"/>
      <c r="C118" s="214"/>
      <c r="D118" s="218"/>
      <c r="E118" s="260" t="s">
        <v>2</v>
      </c>
      <c r="F118" s="261"/>
      <c r="G118" s="262"/>
      <c r="H118" s="220"/>
      <c r="I118" s="18" t="s">
        <v>7</v>
      </c>
      <c r="J118" s="220"/>
      <c r="K118" s="260" t="s">
        <v>8</v>
      </c>
      <c r="L118" s="262"/>
      <c r="M118" s="44"/>
      <c r="N118" s="44"/>
      <c r="O118" s="155" t="s">
        <v>9</v>
      </c>
      <c r="P118" s="155" t="s">
        <v>13</v>
      </c>
      <c r="Q118" s="32" t="s">
        <v>14</v>
      </c>
      <c r="R118" s="32"/>
      <c r="S118" s="32"/>
      <c r="T118" s="32" t="s">
        <v>14</v>
      </c>
      <c r="U118" s="32" t="s">
        <v>14</v>
      </c>
      <c r="V118" s="44"/>
      <c r="W118" s="328" t="s">
        <v>133</v>
      </c>
      <c r="X118" s="155" t="s">
        <v>9</v>
      </c>
      <c r="Y118" s="32"/>
      <c r="Z118" s="32" t="s">
        <v>13</v>
      </c>
      <c r="AA118" s="155" t="s">
        <v>9</v>
      </c>
      <c r="AB118" s="155" t="s">
        <v>13</v>
      </c>
      <c r="AC118" s="32"/>
      <c r="AD118" s="155" t="s">
        <v>14</v>
      </c>
      <c r="AF118" s="122"/>
      <c r="AG118" s="217"/>
      <c r="AH118" s="217"/>
    </row>
    <row r="119" spans="1:34" ht="24">
      <c r="A119" s="213"/>
      <c r="B119" s="213"/>
      <c r="C119" s="214"/>
      <c r="D119" s="218"/>
      <c r="E119" s="330" t="s">
        <v>137</v>
      </c>
      <c r="F119" s="331"/>
      <c r="G119" s="332"/>
      <c r="H119" s="333"/>
      <c r="I119" s="334" t="s">
        <v>138</v>
      </c>
      <c r="J119" s="220"/>
      <c r="K119" s="260" t="s">
        <v>65</v>
      </c>
      <c r="L119" s="262"/>
      <c r="M119" s="221"/>
      <c r="N119" s="221"/>
      <c r="O119" s="321" t="s">
        <v>136</v>
      </c>
      <c r="P119" s="322"/>
      <c r="Q119" s="322"/>
      <c r="R119" s="322"/>
      <c r="S119" s="322"/>
      <c r="T119" s="329"/>
      <c r="U119" s="222"/>
      <c r="V119" s="221"/>
      <c r="W119" s="327" t="s">
        <v>134</v>
      </c>
      <c r="X119" s="321" t="s">
        <v>136</v>
      </c>
      <c r="Y119" s="325"/>
      <c r="Z119" s="325"/>
      <c r="AA119" s="325"/>
      <c r="AB119" s="325"/>
      <c r="AC119" s="325"/>
      <c r="AD119" s="326"/>
      <c r="AF119" s="122"/>
      <c r="AG119" s="217"/>
      <c r="AH119" s="217"/>
    </row>
    <row r="120" spans="1:34" ht="15.75" customHeight="1">
      <c r="A120" s="280" t="s">
        <v>132</v>
      </c>
      <c r="B120" s="281"/>
      <c r="C120" s="282"/>
      <c r="D120" s="223"/>
      <c r="E120" s="251" t="s">
        <v>56</v>
      </c>
      <c r="F120" s="252"/>
      <c r="G120" s="252"/>
      <c r="H120" s="44"/>
      <c r="I120" s="224" t="s">
        <v>10</v>
      </c>
      <c r="J120" s="44"/>
      <c r="K120" s="252" t="s">
        <v>10</v>
      </c>
      <c r="L120" s="252"/>
      <c r="M120" s="44"/>
      <c r="N120" s="44"/>
      <c r="O120" s="123" t="s">
        <v>10</v>
      </c>
      <c r="P120" s="123" t="s">
        <v>10</v>
      </c>
      <c r="Q120" s="32" t="s">
        <v>10</v>
      </c>
      <c r="R120" s="32"/>
      <c r="S120" s="32"/>
      <c r="T120" s="32" t="s">
        <v>10</v>
      </c>
      <c r="U120" s="123" t="s">
        <v>10</v>
      </c>
      <c r="V120" s="44"/>
      <c r="W120" s="155"/>
      <c r="X120" s="123" t="s">
        <v>10</v>
      </c>
      <c r="Y120" s="32"/>
      <c r="Z120" s="32" t="s">
        <v>10</v>
      </c>
      <c r="AA120" s="225" t="s">
        <v>10</v>
      </c>
      <c r="AB120" s="123" t="s">
        <v>10</v>
      </c>
      <c r="AC120" s="32"/>
      <c r="AD120" s="123" t="s">
        <v>10</v>
      </c>
      <c r="AF120" s="122"/>
      <c r="AG120" s="217"/>
      <c r="AH120" s="217"/>
    </row>
    <row r="121" spans="1:34">
      <c r="A121" s="283"/>
      <c r="B121" s="284"/>
      <c r="C121" s="285"/>
      <c r="D121" s="226"/>
      <c r="E121" s="251" t="s">
        <v>81</v>
      </c>
      <c r="F121" s="252"/>
      <c r="G121" s="252"/>
      <c r="H121" s="44"/>
      <c r="I121" s="224" t="s">
        <v>11</v>
      </c>
      <c r="J121" s="44"/>
      <c r="K121" s="252" t="s">
        <v>11</v>
      </c>
      <c r="L121" s="252"/>
      <c r="M121" s="44"/>
      <c r="N121" s="44"/>
      <c r="O121" s="123">
        <v>2.5</v>
      </c>
      <c r="P121" s="123">
        <v>1.8</v>
      </c>
      <c r="Q121" s="32">
        <v>1.2</v>
      </c>
      <c r="R121" s="32"/>
      <c r="S121" s="32"/>
      <c r="T121" s="32">
        <v>1.2</v>
      </c>
      <c r="U121" s="123">
        <v>1.2</v>
      </c>
      <c r="V121" s="32"/>
      <c r="W121" s="155"/>
      <c r="X121" s="123">
        <v>1.2</v>
      </c>
      <c r="Y121" s="32"/>
      <c r="Z121" s="32">
        <v>0.9</v>
      </c>
      <c r="AA121" s="225">
        <v>1.2</v>
      </c>
      <c r="AB121" s="123">
        <v>0.9</v>
      </c>
      <c r="AC121" s="32"/>
      <c r="AD121" s="123">
        <v>0.6</v>
      </c>
      <c r="AF121" s="122"/>
      <c r="AG121" s="217"/>
      <c r="AH121" s="217"/>
    </row>
    <row r="122" spans="1:34">
      <c r="A122" s="283"/>
      <c r="B122" s="284"/>
      <c r="C122" s="285"/>
      <c r="D122" s="226"/>
      <c r="E122" s="251" t="s">
        <v>81</v>
      </c>
      <c r="F122" s="252"/>
      <c r="G122" s="252"/>
      <c r="H122" s="44"/>
      <c r="I122" s="224" t="s">
        <v>12</v>
      </c>
      <c r="J122" s="44"/>
      <c r="K122" s="252" t="s">
        <v>11</v>
      </c>
      <c r="L122" s="252"/>
      <c r="M122" s="44"/>
      <c r="N122" s="44"/>
      <c r="O122" s="123">
        <v>1.3</v>
      </c>
      <c r="P122" s="123">
        <v>0.9</v>
      </c>
      <c r="Q122" s="32">
        <f>Q121*0.5</f>
        <v>0.6</v>
      </c>
      <c r="R122" s="32"/>
      <c r="S122" s="32"/>
      <c r="T122" s="32">
        <v>0.6</v>
      </c>
      <c r="U122" s="123">
        <f>U121*0.5</f>
        <v>0.6</v>
      </c>
      <c r="V122" s="32"/>
      <c r="W122" s="155"/>
      <c r="X122" s="123">
        <v>0.4</v>
      </c>
      <c r="Y122" s="32"/>
      <c r="Z122" s="32">
        <v>0.3</v>
      </c>
      <c r="AA122" s="225">
        <v>0.4</v>
      </c>
      <c r="AB122" s="123">
        <v>0.3</v>
      </c>
      <c r="AC122" s="32"/>
      <c r="AD122" s="123">
        <v>0.2</v>
      </c>
      <c r="AF122" s="122"/>
      <c r="AG122" s="217"/>
      <c r="AH122" s="217"/>
    </row>
    <row r="123" spans="1:34">
      <c r="A123" s="283"/>
      <c r="B123" s="284"/>
      <c r="C123" s="285"/>
      <c r="D123" s="226"/>
      <c r="E123" s="251" t="s">
        <v>81</v>
      </c>
      <c r="F123" s="252"/>
      <c r="G123" s="252"/>
      <c r="H123" s="44"/>
      <c r="I123" s="224" t="s">
        <v>11</v>
      </c>
      <c r="J123" s="44"/>
      <c r="K123" s="252" t="s">
        <v>12</v>
      </c>
      <c r="L123" s="252"/>
      <c r="M123" s="44"/>
      <c r="N123" s="44"/>
      <c r="O123" s="123">
        <v>1.7</v>
      </c>
      <c r="P123" s="123">
        <v>1.2</v>
      </c>
      <c r="Q123" s="32">
        <f>Q121*2/3</f>
        <v>0.79999999999999993</v>
      </c>
      <c r="R123" s="32"/>
      <c r="S123" s="32"/>
      <c r="T123" s="32">
        <v>0.8</v>
      </c>
      <c r="U123" s="123">
        <f>U121*2/3</f>
        <v>0.79999999999999993</v>
      </c>
      <c r="V123" s="32"/>
      <c r="W123" s="155"/>
      <c r="X123" s="123">
        <v>0.8</v>
      </c>
      <c r="Y123" s="32"/>
      <c r="Z123" s="32">
        <v>0.6</v>
      </c>
      <c r="AA123" s="225">
        <v>0.8</v>
      </c>
      <c r="AB123" s="123">
        <v>0.6</v>
      </c>
      <c r="AC123" s="32"/>
      <c r="AD123" s="123">
        <v>0.4</v>
      </c>
      <c r="AF123" s="122"/>
      <c r="AG123" s="217"/>
      <c r="AH123" s="217"/>
    </row>
    <row r="124" spans="1:34">
      <c r="A124" s="283"/>
      <c r="B124" s="284"/>
      <c r="C124" s="285"/>
      <c r="D124" s="226"/>
      <c r="E124" s="251" t="s">
        <v>81</v>
      </c>
      <c r="F124" s="252"/>
      <c r="G124" s="252"/>
      <c r="H124" s="44"/>
      <c r="I124" s="224" t="s">
        <v>12</v>
      </c>
      <c r="J124" s="44"/>
      <c r="K124" s="252" t="s">
        <v>12</v>
      </c>
      <c r="L124" s="252"/>
      <c r="M124" s="44"/>
      <c r="N124" s="44"/>
      <c r="O124" s="123">
        <v>0.9</v>
      </c>
      <c r="P124" s="123">
        <v>0.6</v>
      </c>
      <c r="Q124" s="32">
        <f>Q121/3</f>
        <v>0.39999999999999997</v>
      </c>
      <c r="R124" s="32"/>
      <c r="S124" s="32"/>
      <c r="T124" s="32">
        <v>0.4</v>
      </c>
      <c r="U124" s="123">
        <f>U121/3</f>
        <v>0.39999999999999997</v>
      </c>
      <c r="V124" s="32"/>
      <c r="W124" s="155"/>
      <c r="X124" s="123">
        <v>0.4</v>
      </c>
      <c r="Y124" s="32"/>
      <c r="Z124" s="32">
        <v>0.3</v>
      </c>
      <c r="AA124" s="225">
        <v>0.4</v>
      </c>
      <c r="AB124" s="123">
        <v>0.3</v>
      </c>
      <c r="AC124" s="32"/>
      <c r="AD124" s="123">
        <v>0.2</v>
      </c>
      <c r="AF124" s="122"/>
      <c r="AG124" s="217"/>
      <c r="AH124" s="217"/>
    </row>
    <row r="125" spans="1:34">
      <c r="A125" s="283"/>
      <c r="B125" s="284"/>
      <c r="C125" s="285"/>
      <c r="D125" s="227"/>
      <c r="E125" s="253" t="s">
        <v>139</v>
      </c>
      <c r="F125" s="253"/>
      <c r="G125" s="253"/>
      <c r="H125" s="253"/>
      <c r="I125" s="253"/>
      <c r="J125" s="253"/>
      <c r="K125" s="253"/>
      <c r="L125" s="253"/>
      <c r="M125" s="253"/>
      <c r="N125" s="253"/>
      <c r="O125" s="253"/>
      <c r="P125" s="253"/>
      <c r="Q125" s="253"/>
      <c r="R125" s="253"/>
      <c r="S125" s="253"/>
      <c r="T125" s="253"/>
      <c r="U125" s="253"/>
      <c r="V125" s="253"/>
      <c r="W125" s="253"/>
      <c r="X125" s="253"/>
      <c r="Y125" s="253"/>
      <c r="Z125" s="253"/>
      <c r="AA125" s="253"/>
      <c r="AB125" s="253"/>
      <c r="AC125" s="253"/>
      <c r="AD125" s="254"/>
      <c r="AF125" s="122"/>
      <c r="AG125" s="217"/>
      <c r="AH125" s="217"/>
    </row>
    <row r="126" spans="1:34">
      <c r="A126" s="283"/>
      <c r="B126" s="284"/>
      <c r="C126" s="285"/>
      <c r="D126" s="226"/>
      <c r="E126" s="251" t="s">
        <v>61</v>
      </c>
      <c r="F126" s="252"/>
      <c r="G126" s="252"/>
      <c r="H126" s="44"/>
      <c r="I126" s="224" t="s">
        <v>10</v>
      </c>
      <c r="J126" s="44"/>
      <c r="K126" s="252" t="s">
        <v>10</v>
      </c>
      <c r="L126" s="252"/>
      <c r="M126" s="44"/>
      <c r="N126" s="44"/>
      <c r="O126" s="123" t="s">
        <v>10</v>
      </c>
      <c r="P126" s="123" t="s">
        <v>10</v>
      </c>
      <c r="Q126" s="32" t="s">
        <v>10</v>
      </c>
      <c r="R126" s="32"/>
      <c r="S126" s="32"/>
      <c r="T126" s="32" t="s">
        <v>10</v>
      </c>
      <c r="U126" s="123" t="s">
        <v>10</v>
      </c>
      <c r="V126" s="44"/>
      <c r="W126" s="123" t="s">
        <v>55</v>
      </c>
      <c r="X126" s="123" t="s">
        <v>57</v>
      </c>
      <c r="Y126" s="32"/>
      <c r="Z126" s="32" t="s">
        <v>35</v>
      </c>
      <c r="AA126" s="225" t="s">
        <v>57</v>
      </c>
      <c r="AB126" s="123">
        <v>40</v>
      </c>
      <c r="AC126" s="32"/>
      <c r="AD126" s="123">
        <v>25</v>
      </c>
      <c r="AF126" s="122"/>
      <c r="AG126" s="217"/>
      <c r="AH126" s="217"/>
    </row>
    <row r="127" spans="1:34">
      <c r="A127" s="283"/>
      <c r="B127" s="284"/>
      <c r="C127" s="285"/>
      <c r="D127" s="226"/>
      <c r="E127" s="251" t="s">
        <v>61</v>
      </c>
      <c r="F127" s="252"/>
      <c r="G127" s="252"/>
      <c r="H127" s="44"/>
      <c r="I127" s="224" t="s">
        <v>10</v>
      </c>
      <c r="J127" s="44"/>
      <c r="K127" s="252" t="s">
        <v>10</v>
      </c>
      <c r="L127" s="252"/>
      <c r="M127" s="44"/>
      <c r="N127" s="44"/>
      <c r="O127" s="123" t="s">
        <v>10</v>
      </c>
      <c r="P127" s="123" t="s">
        <v>10</v>
      </c>
      <c r="Q127" s="32" t="s">
        <v>10</v>
      </c>
      <c r="R127" s="32"/>
      <c r="S127" s="32"/>
      <c r="T127" s="32" t="s">
        <v>10</v>
      </c>
      <c r="U127" s="123" t="s">
        <v>10</v>
      </c>
      <c r="V127" s="44"/>
      <c r="W127" s="123" t="s">
        <v>36</v>
      </c>
      <c r="X127" s="123" t="s">
        <v>41</v>
      </c>
      <c r="Y127" s="32"/>
      <c r="Z127" s="32" t="s">
        <v>35</v>
      </c>
      <c r="AA127" s="225" t="s">
        <v>41</v>
      </c>
      <c r="AB127" s="123">
        <v>32</v>
      </c>
      <c r="AC127" s="32"/>
      <c r="AD127" s="123">
        <v>20</v>
      </c>
      <c r="AF127" s="122"/>
      <c r="AG127" s="217"/>
      <c r="AH127" s="217"/>
    </row>
    <row r="128" spans="1:34">
      <c r="A128" s="283"/>
      <c r="B128" s="284"/>
      <c r="C128" s="285"/>
      <c r="D128" s="226"/>
      <c r="E128" s="251" t="s">
        <v>61</v>
      </c>
      <c r="F128" s="252"/>
      <c r="G128" s="252"/>
      <c r="H128" s="44"/>
      <c r="I128" s="224" t="s">
        <v>10</v>
      </c>
      <c r="J128" s="44"/>
      <c r="K128" s="252" t="s">
        <v>10</v>
      </c>
      <c r="L128" s="252"/>
      <c r="M128" s="44"/>
      <c r="N128" s="44"/>
      <c r="O128" s="123" t="s">
        <v>10</v>
      </c>
      <c r="P128" s="123" t="s">
        <v>10</v>
      </c>
      <c r="Q128" s="32" t="s">
        <v>10</v>
      </c>
      <c r="R128" s="32"/>
      <c r="S128" s="32"/>
      <c r="T128" s="32" t="s">
        <v>10</v>
      </c>
      <c r="U128" s="123" t="s">
        <v>10</v>
      </c>
      <c r="V128" s="44"/>
      <c r="W128" s="123" t="s">
        <v>37</v>
      </c>
      <c r="X128" s="123" t="s">
        <v>58</v>
      </c>
      <c r="Y128" s="32"/>
      <c r="Z128" s="32" t="s">
        <v>35</v>
      </c>
      <c r="AA128" s="225" t="s">
        <v>58</v>
      </c>
      <c r="AB128" s="123">
        <v>24</v>
      </c>
      <c r="AC128" s="32"/>
      <c r="AD128" s="123">
        <v>15</v>
      </c>
      <c r="AE128" s="126"/>
      <c r="AF128" s="122"/>
      <c r="AG128" s="126"/>
      <c r="AH128" s="126"/>
    </row>
    <row r="129" spans="1:34">
      <c r="A129" s="283"/>
      <c r="B129" s="284"/>
      <c r="C129" s="285"/>
      <c r="D129" s="226"/>
      <c r="E129" s="251" t="s">
        <v>61</v>
      </c>
      <c r="F129" s="252"/>
      <c r="G129" s="252"/>
      <c r="H129" s="44"/>
      <c r="I129" s="224" t="s">
        <v>10</v>
      </c>
      <c r="J129" s="44"/>
      <c r="K129" s="252" t="s">
        <v>10</v>
      </c>
      <c r="L129" s="252"/>
      <c r="M129" s="44"/>
      <c r="N129" s="44"/>
      <c r="O129" s="123" t="s">
        <v>10</v>
      </c>
      <c r="P129" s="123" t="s">
        <v>10</v>
      </c>
      <c r="Q129" s="32" t="s">
        <v>10</v>
      </c>
      <c r="R129" s="32"/>
      <c r="S129" s="32"/>
      <c r="T129" s="32" t="s">
        <v>10</v>
      </c>
      <c r="U129" s="123" t="s">
        <v>10</v>
      </c>
      <c r="V129" s="44"/>
      <c r="W129" s="123" t="s">
        <v>38</v>
      </c>
      <c r="X129" s="123" t="s">
        <v>40</v>
      </c>
      <c r="Y129" s="32"/>
      <c r="Z129" s="32" t="s">
        <v>35</v>
      </c>
      <c r="AA129" s="225" t="s">
        <v>40</v>
      </c>
      <c r="AB129" s="123">
        <v>16</v>
      </c>
      <c r="AC129" s="32"/>
      <c r="AD129" s="123">
        <v>10</v>
      </c>
      <c r="AE129" s="126"/>
      <c r="AF129" s="122"/>
      <c r="AG129" s="126"/>
      <c r="AH129" s="126"/>
    </row>
    <row r="130" spans="1:34">
      <c r="A130" s="286"/>
      <c r="B130" s="287"/>
      <c r="C130" s="288"/>
      <c r="D130" s="228"/>
      <c r="E130" s="251" t="s">
        <v>61</v>
      </c>
      <c r="F130" s="252"/>
      <c r="G130" s="252"/>
      <c r="H130" s="44"/>
      <c r="I130" s="224" t="s">
        <v>10</v>
      </c>
      <c r="J130" s="44"/>
      <c r="K130" s="252" t="s">
        <v>10</v>
      </c>
      <c r="L130" s="252"/>
      <c r="M130" s="44"/>
      <c r="N130" s="44"/>
      <c r="O130" s="123" t="s">
        <v>10</v>
      </c>
      <c r="P130" s="123" t="s">
        <v>10</v>
      </c>
      <c r="Q130" s="32" t="s">
        <v>10</v>
      </c>
      <c r="R130" s="32"/>
      <c r="S130" s="32"/>
      <c r="T130" s="32" t="s">
        <v>10</v>
      </c>
      <c r="U130" s="123" t="s">
        <v>10</v>
      </c>
      <c r="V130" s="44"/>
      <c r="W130" s="229" t="s">
        <v>39</v>
      </c>
      <c r="X130" s="123" t="s">
        <v>59</v>
      </c>
      <c r="Y130" s="32"/>
      <c r="Z130" s="32" t="s">
        <v>35</v>
      </c>
      <c r="AA130" s="225" t="s">
        <v>59</v>
      </c>
      <c r="AB130" s="123">
        <v>8</v>
      </c>
      <c r="AC130" s="32"/>
      <c r="AD130" s="123">
        <v>5</v>
      </c>
      <c r="AE130" s="126"/>
      <c r="AF130" s="122"/>
      <c r="AG130" s="126"/>
      <c r="AH130" s="126"/>
    </row>
    <row r="131" spans="1:34" ht="7.5" customHeight="1">
      <c r="A131" s="230"/>
      <c r="B131" s="230"/>
      <c r="C131" s="230"/>
      <c r="D131" s="231"/>
      <c r="W131" s="120"/>
      <c r="X131" s="120"/>
      <c r="AG131" s="126"/>
      <c r="AH131" s="126"/>
    </row>
    <row r="132" spans="1:34">
      <c r="C132" s="232" t="s">
        <v>5</v>
      </c>
      <c r="D132" s="233"/>
      <c r="W132" s="120"/>
      <c r="X132" s="120"/>
    </row>
    <row r="133" spans="1:34">
      <c r="C133" s="98" t="s">
        <v>1</v>
      </c>
      <c r="E133" s="87" t="s">
        <v>140</v>
      </c>
      <c r="F133" s="88"/>
      <c r="G133" s="87"/>
      <c r="H133" s="88"/>
      <c r="I133" s="87"/>
      <c r="J133" s="88"/>
      <c r="K133" s="87"/>
      <c r="L133" s="87"/>
      <c r="M133" s="88"/>
      <c r="N133" s="88"/>
      <c r="O133" s="87"/>
      <c r="P133" s="87"/>
      <c r="Q133" s="88"/>
      <c r="R133" s="88"/>
      <c r="S133" s="88"/>
      <c r="T133" s="335"/>
      <c r="U133" s="335"/>
      <c r="V133" s="335"/>
      <c r="W133" s="335"/>
      <c r="X133" s="335"/>
      <c r="Y133" s="336"/>
      <c r="Z133" s="88"/>
      <c r="AA133" s="337"/>
      <c r="AB133" s="87"/>
      <c r="AC133" s="88"/>
      <c r="AD133" s="87"/>
      <c r="AE133" s="87"/>
      <c r="AF133" s="88"/>
      <c r="AG133" s="87"/>
    </row>
    <row r="134" spans="1:34">
      <c r="C134" s="98" t="s">
        <v>4</v>
      </c>
      <c r="E134" s="87" t="s">
        <v>141</v>
      </c>
      <c r="F134" s="88"/>
      <c r="G134" s="87"/>
      <c r="H134" s="88"/>
      <c r="I134" s="87"/>
      <c r="J134" s="88"/>
      <c r="K134" s="87"/>
      <c r="L134" s="87"/>
      <c r="M134" s="88"/>
      <c r="N134" s="88"/>
      <c r="O134" s="87"/>
      <c r="P134" s="338"/>
      <c r="Q134" s="339"/>
      <c r="R134" s="339"/>
      <c r="S134" s="339"/>
      <c r="T134" s="88"/>
      <c r="U134" s="337"/>
      <c r="V134" s="88"/>
      <c r="W134" s="337"/>
      <c r="X134" s="337"/>
      <c r="Y134" s="88"/>
      <c r="Z134" s="88"/>
      <c r="AA134" s="337"/>
      <c r="AB134" s="87"/>
      <c r="AC134" s="88"/>
      <c r="AD134" s="87"/>
      <c r="AE134" s="87"/>
      <c r="AF134" s="88"/>
      <c r="AG134" s="87"/>
    </row>
    <row r="135" spans="1:34" ht="16.5" customHeight="1">
      <c r="C135" s="98" t="s">
        <v>6</v>
      </c>
      <c r="E135" s="87" t="s">
        <v>142</v>
      </c>
      <c r="F135" s="88"/>
      <c r="G135" s="87"/>
      <c r="H135" s="88"/>
      <c r="I135" s="87"/>
      <c r="J135" s="88"/>
      <c r="K135" s="87"/>
      <c r="L135" s="87"/>
      <c r="M135" s="88"/>
      <c r="N135" s="88"/>
      <c r="O135" s="87"/>
      <c r="P135" s="87"/>
      <c r="Q135" s="88"/>
      <c r="R135" s="88"/>
      <c r="S135" s="88"/>
      <c r="T135" s="88"/>
      <c r="U135" s="337"/>
      <c r="V135" s="88"/>
      <c r="W135" s="337"/>
      <c r="X135" s="337"/>
      <c r="Y135" s="88"/>
      <c r="Z135" s="88"/>
      <c r="AA135" s="337"/>
      <c r="AB135" s="87"/>
      <c r="AC135" s="88"/>
      <c r="AD135" s="87"/>
      <c r="AE135" s="87"/>
      <c r="AF135" s="88"/>
      <c r="AG135" s="87"/>
    </row>
    <row r="136" spans="1:34">
      <c r="C136" s="98" t="s">
        <v>21</v>
      </c>
      <c r="E136" s="87" t="s">
        <v>143</v>
      </c>
      <c r="F136" s="88"/>
      <c r="G136" s="87"/>
      <c r="H136" s="88"/>
      <c r="I136" s="87"/>
      <c r="J136" s="88"/>
      <c r="K136" s="87"/>
      <c r="L136" s="87"/>
      <c r="M136" s="88"/>
      <c r="N136" s="88"/>
      <c r="O136" s="87"/>
      <c r="P136" s="87"/>
      <c r="Q136" s="88"/>
      <c r="R136" s="88"/>
      <c r="S136" s="88"/>
      <c r="T136" s="88"/>
      <c r="U136" s="337"/>
      <c r="V136" s="88"/>
      <c r="W136" s="337"/>
      <c r="X136" s="337"/>
      <c r="Y136" s="88"/>
      <c r="Z136" s="88"/>
      <c r="AA136" s="337"/>
      <c r="AB136" s="87"/>
      <c r="AC136" s="88"/>
      <c r="AD136" s="87"/>
      <c r="AE136" s="87"/>
      <c r="AF136" s="88"/>
      <c r="AG136" s="87"/>
    </row>
    <row r="137" spans="1:34" ht="15.75" customHeight="1">
      <c r="C137" s="98" t="s">
        <v>22</v>
      </c>
      <c r="E137" s="87" t="s">
        <v>144</v>
      </c>
      <c r="F137" s="88"/>
      <c r="G137" s="87"/>
      <c r="H137" s="88"/>
      <c r="I137" s="87"/>
      <c r="J137" s="88"/>
      <c r="K137" s="87"/>
      <c r="L137" s="87"/>
      <c r="M137" s="88"/>
      <c r="N137" s="88"/>
      <c r="O137" s="87"/>
      <c r="P137" s="87"/>
      <c r="Q137" s="88"/>
      <c r="R137" s="88"/>
      <c r="S137" s="88"/>
      <c r="T137" s="88"/>
      <c r="U137" s="337"/>
      <c r="V137" s="88"/>
      <c r="W137" s="337"/>
      <c r="X137" s="337"/>
      <c r="Y137" s="88"/>
      <c r="Z137" s="88"/>
      <c r="AA137" s="337"/>
      <c r="AB137" s="87"/>
      <c r="AC137" s="88"/>
      <c r="AD137" s="340"/>
      <c r="AE137" s="340"/>
      <c r="AF137" s="341"/>
      <c r="AG137" s="87"/>
    </row>
    <row r="138" spans="1:34" s="120" customFormat="1" ht="15.75" customHeight="1">
      <c r="C138" s="234" t="s">
        <v>23</v>
      </c>
      <c r="D138" s="235"/>
      <c r="E138" s="345" t="s">
        <v>145</v>
      </c>
      <c r="F138" s="345"/>
      <c r="G138" s="345"/>
      <c r="H138" s="345"/>
      <c r="I138" s="345"/>
      <c r="J138" s="345"/>
      <c r="K138" s="345"/>
      <c r="L138" s="345"/>
      <c r="M138" s="345"/>
      <c r="N138" s="345"/>
      <c r="O138" s="345"/>
      <c r="P138" s="345"/>
      <c r="Q138" s="345"/>
      <c r="R138" s="345"/>
      <c r="S138" s="345"/>
      <c r="T138" s="345"/>
      <c r="U138" s="345"/>
      <c r="V138" s="345"/>
      <c r="W138" s="345"/>
      <c r="X138" s="345"/>
      <c r="Y138" s="345"/>
      <c r="Z138" s="345"/>
      <c r="AA138" s="345"/>
      <c r="AB138" s="345"/>
      <c r="AC138" s="345"/>
      <c r="AD138" s="345"/>
      <c r="AE138" s="345"/>
      <c r="AF138" s="345"/>
      <c r="AG138" s="345"/>
      <c r="AH138" s="236"/>
    </row>
    <row r="139" spans="1:34" s="120" customFormat="1">
      <c r="C139" s="234"/>
      <c r="D139" s="235"/>
      <c r="E139" s="345"/>
      <c r="F139" s="345"/>
      <c r="G139" s="345"/>
      <c r="H139" s="345"/>
      <c r="I139" s="345"/>
      <c r="J139" s="345"/>
      <c r="K139" s="345"/>
      <c r="L139" s="345"/>
      <c r="M139" s="345"/>
      <c r="N139" s="345"/>
      <c r="O139" s="345"/>
      <c r="P139" s="345"/>
      <c r="Q139" s="345"/>
      <c r="R139" s="345"/>
      <c r="S139" s="345"/>
      <c r="T139" s="345"/>
      <c r="U139" s="345"/>
      <c r="V139" s="345"/>
      <c r="W139" s="345"/>
      <c r="X139" s="345"/>
      <c r="Y139" s="345"/>
      <c r="Z139" s="345"/>
      <c r="AA139" s="345"/>
      <c r="AB139" s="345"/>
      <c r="AC139" s="345"/>
      <c r="AD139" s="345"/>
      <c r="AE139" s="345"/>
      <c r="AF139" s="345"/>
      <c r="AG139" s="345"/>
      <c r="AH139" s="236"/>
    </row>
    <row r="140" spans="1:34" s="120" customFormat="1">
      <c r="C140" s="234" t="s">
        <v>33</v>
      </c>
      <c r="D140" s="235"/>
      <c r="E140" s="345" t="s">
        <v>146</v>
      </c>
      <c r="F140" s="345"/>
      <c r="G140" s="345"/>
      <c r="H140" s="345"/>
      <c r="I140" s="345"/>
      <c r="J140" s="345"/>
      <c r="K140" s="345"/>
      <c r="L140" s="345"/>
      <c r="M140" s="345"/>
      <c r="N140" s="345"/>
      <c r="O140" s="345"/>
      <c r="P140" s="345"/>
      <c r="Q140" s="345"/>
      <c r="R140" s="345"/>
      <c r="S140" s="345"/>
      <c r="T140" s="345"/>
      <c r="U140" s="345"/>
      <c r="V140" s="345"/>
      <c r="W140" s="345"/>
      <c r="X140" s="345"/>
      <c r="Y140" s="345"/>
      <c r="Z140" s="345"/>
      <c r="AA140" s="345"/>
      <c r="AB140" s="345"/>
      <c r="AC140" s="345"/>
      <c r="AD140" s="345"/>
      <c r="AE140" s="345"/>
      <c r="AF140" s="345"/>
      <c r="AG140" s="345"/>
      <c r="AH140" s="236"/>
    </row>
    <row r="141" spans="1:34" s="120" customFormat="1" ht="21.75" customHeight="1">
      <c r="C141" s="234"/>
      <c r="D141" s="235"/>
      <c r="E141" s="345"/>
      <c r="F141" s="345"/>
      <c r="G141" s="345"/>
      <c r="H141" s="345"/>
      <c r="I141" s="345"/>
      <c r="J141" s="345"/>
      <c r="K141" s="345"/>
      <c r="L141" s="345"/>
      <c r="M141" s="345"/>
      <c r="N141" s="345"/>
      <c r="O141" s="345"/>
      <c r="P141" s="345"/>
      <c r="Q141" s="345"/>
      <c r="R141" s="345"/>
      <c r="S141" s="345"/>
      <c r="T141" s="345"/>
      <c r="U141" s="345"/>
      <c r="V141" s="345"/>
      <c r="W141" s="345"/>
      <c r="X141" s="345"/>
      <c r="Y141" s="345"/>
      <c r="Z141" s="345"/>
      <c r="AA141" s="345"/>
      <c r="AB141" s="345"/>
      <c r="AC141" s="345"/>
      <c r="AD141" s="345"/>
      <c r="AE141" s="345"/>
      <c r="AF141" s="345"/>
      <c r="AG141" s="345"/>
      <c r="AH141" s="236"/>
    </row>
    <row r="142" spans="1:34">
      <c r="C142" s="98" t="s">
        <v>8</v>
      </c>
      <c r="E142" s="342" t="s">
        <v>147</v>
      </c>
      <c r="F142" s="342"/>
      <c r="G142" s="342"/>
      <c r="H142" s="342"/>
      <c r="I142" s="342"/>
      <c r="J142" s="342"/>
      <c r="K142" s="342"/>
      <c r="L142" s="342"/>
      <c r="M142" s="342"/>
      <c r="N142" s="342"/>
      <c r="O142" s="342"/>
      <c r="P142" s="342"/>
      <c r="Q142" s="342"/>
      <c r="R142" s="342"/>
      <c r="S142" s="342"/>
      <c r="T142" s="342"/>
      <c r="U142" s="342"/>
      <c r="V142" s="342"/>
      <c r="W142" s="342"/>
      <c r="X142" s="342"/>
      <c r="Y142" s="342"/>
      <c r="Z142" s="342"/>
      <c r="AA142" s="342"/>
      <c r="AB142" s="342"/>
      <c r="AC142" s="342"/>
      <c r="AD142" s="342"/>
      <c r="AE142" s="343"/>
      <c r="AF142" s="344"/>
      <c r="AG142" s="87"/>
    </row>
    <row r="143" spans="1:34" ht="7.5" customHeight="1">
      <c r="E143" s="249"/>
      <c r="F143" s="249"/>
      <c r="G143" s="249"/>
      <c r="H143" s="249"/>
      <c r="I143" s="249"/>
      <c r="J143" s="249"/>
      <c r="K143" s="249"/>
      <c r="L143" s="249"/>
      <c r="M143" s="249"/>
      <c r="N143" s="249"/>
      <c r="O143" s="249"/>
      <c r="P143" s="249"/>
      <c r="Q143" s="249"/>
      <c r="R143" s="249"/>
      <c r="S143" s="249"/>
      <c r="T143" s="249"/>
      <c r="U143" s="249"/>
      <c r="V143" s="249"/>
      <c r="W143" s="249"/>
      <c r="X143" s="249"/>
      <c r="Y143" s="249"/>
      <c r="Z143" s="249"/>
      <c r="AA143" s="249"/>
      <c r="AB143" s="249"/>
      <c r="AC143" s="249"/>
      <c r="AD143" s="249"/>
      <c r="AE143" s="249"/>
      <c r="AF143" s="237"/>
    </row>
    <row r="144" spans="1:34" ht="31.5" customHeight="1">
      <c r="C144" s="250" t="s">
        <v>80</v>
      </c>
      <c r="D144" s="235"/>
      <c r="E144" s="346" t="s">
        <v>148</v>
      </c>
      <c r="F144" s="346"/>
      <c r="G144" s="346"/>
      <c r="H144" s="346"/>
      <c r="I144" s="346"/>
      <c r="J144" s="346"/>
      <c r="K144" s="346"/>
      <c r="L144" s="346"/>
      <c r="M144" s="346"/>
      <c r="N144" s="346"/>
      <c r="O144" s="346"/>
      <c r="P144" s="346"/>
      <c r="Q144" s="346"/>
      <c r="R144" s="346"/>
      <c r="S144" s="346"/>
      <c r="T144" s="346"/>
      <c r="U144" s="346"/>
      <c r="V144" s="346"/>
      <c r="W144" s="346"/>
      <c r="X144" s="346"/>
      <c r="Y144" s="346"/>
      <c r="Z144" s="346"/>
      <c r="AA144" s="346"/>
      <c r="AB144" s="346"/>
      <c r="AC144" s="346"/>
      <c r="AD144" s="346"/>
      <c r="AE144" s="346"/>
      <c r="AF144" s="346"/>
      <c r="AG144" s="346"/>
    </row>
    <row r="145" spans="1:9" ht="7.5" customHeight="1">
      <c r="A145" s="238"/>
      <c r="B145" s="238"/>
      <c r="C145" s="238"/>
      <c r="D145" s="239"/>
      <c r="E145" s="240"/>
    </row>
    <row r="146" spans="1:9">
      <c r="A146" s="202"/>
      <c r="B146" s="126"/>
      <c r="C146" s="126"/>
      <c r="D146" s="122"/>
      <c r="E146" s="241"/>
      <c r="F146" s="242"/>
      <c r="G146" s="202"/>
      <c r="H146" s="242"/>
      <c r="I146" s="202"/>
    </row>
    <row r="147" spans="1:9">
      <c r="A147" s="202"/>
      <c r="B147" s="126"/>
      <c r="C147" s="126"/>
      <c r="D147" s="122"/>
      <c r="E147" s="243"/>
      <c r="F147" s="242"/>
      <c r="G147" s="202"/>
      <c r="H147" s="242"/>
      <c r="I147" s="202"/>
    </row>
    <row r="148" spans="1:9">
      <c r="A148" s="202"/>
      <c r="B148" s="126"/>
      <c r="C148" s="126"/>
      <c r="D148" s="122"/>
      <c r="E148" s="238"/>
      <c r="F148" s="242"/>
      <c r="G148" s="202"/>
      <c r="H148" s="242"/>
      <c r="I148" s="202"/>
    </row>
    <row r="149" spans="1:9">
      <c r="A149" s="202"/>
      <c r="B149" s="126"/>
      <c r="C149" s="126"/>
      <c r="D149" s="122"/>
      <c r="E149" s="126"/>
      <c r="F149" s="242"/>
      <c r="G149" s="202"/>
      <c r="H149" s="242"/>
      <c r="I149" s="202"/>
    </row>
    <row r="150" spans="1:9">
      <c r="A150" s="202"/>
      <c r="B150" s="126"/>
      <c r="C150" s="126"/>
      <c r="D150" s="122"/>
      <c r="E150" s="126"/>
      <c r="F150" s="242"/>
      <c r="G150" s="202"/>
      <c r="H150" s="242"/>
      <c r="I150" s="202"/>
    </row>
    <row r="151" spans="1:9">
      <c r="A151" s="202"/>
      <c r="B151" s="126"/>
      <c r="C151" s="126"/>
      <c r="D151" s="122"/>
      <c r="E151" s="126"/>
      <c r="F151" s="242"/>
      <c r="G151" s="202"/>
      <c r="H151" s="242"/>
      <c r="I151" s="202"/>
    </row>
    <row r="152" spans="1:9">
      <c r="A152" s="202"/>
      <c r="B152" s="126"/>
      <c r="C152" s="126"/>
      <c r="D152" s="122"/>
      <c r="E152" s="126"/>
      <c r="F152" s="242"/>
      <c r="G152" s="202"/>
      <c r="H152" s="242"/>
      <c r="I152" s="202"/>
    </row>
    <row r="153" spans="1:9">
      <c r="A153" s="244"/>
      <c r="B153" s="126"/>
      <c r="C153" s="126"/>
      <c r="D153" s="122"/>
      <c r="E153" s="126"/>
      <c r="F153" s="242"/>
      <c r="G153" s="202"/>
      <c r="H153" s="242"/>
      <c r="I153" s="202"/>
    </row>
    <row r="154" spans="1:9">
      <c r="A154" s="241"/>
      <c r="B154" s="241"/>
      <c r="C154" s="241"/>
      <c r="D154" s="245"/>
      <c r="E154" s="126"/>
      <c r="F154" s="242"/>
      <c r="G154" s="202"/>
      <c r="H154" s="242"/>
      <c r="I154" s="202"/>
    </row>
    <row r="155" spans="1:9">
      <c r="A155" s="241"/>
      <c r="B155" s="241"/>
      <c r="C155" s="241"/>
      <c r="D155" s="245"/>
      <c r="E155" s="126"/>
      <c r="F155" s="242"/>
      <c r="G155" s="202"/>
      <c r="H155" s="242"/>
      <c r="I155" s="202"/>
    </row>
    <row r="156" spans="1:9">
      <c r="E156" s="126"/>
      <c r="F156" s="242"/>
      <c r="G156" s="202"/>
      <c r="H156" s="242"/>
      <c r="I156" s="202"/>
    </row>
    <row r="157" spans="1:9">
      <c r="E157" s="241"/>
      <c r="F157" s="242"/>
      <c r="G157" s="202"/>
      <c r="H157" s="242"/>
      <c r="I157" s="202"/>
    </row>
    <row r="158" spans="1:9">
      <c r="E158" s="241"/>
      <c r="F158" s="242"/>
      <c r="G158" s="202"/>
      <c r="H158" s="242"/>
      <c r="I158" s="202"/>
    </row>
  </sheetData>
  <sheetProtection formatCells="0" formatColumns="0" formatRows="0" insertColumns="0" insertRows="0" insertHyperlinks="0" deleteColumns="0" deleteRows="0" sort="0" autoFilter="0" pivotTables="0"/>
  <dataConsolidate/>
  <mergeCells count="64">
    <mergeCell ref="E144:AG144"/>
    <mergeCell ref="E138:AG139"/>
    <mergeCell ref="E140:AG141"/>
    <mergeCell ref="A18:A19"/>
    <mergeCell ref="O117:U117"/>
    <mergeCell ref="A120:C130"/>
    <mergeCell ref="E128:G128"/>
    <mergeCell ref="K128:L128"/>
    <mergeCell ref="K120:L120"/>
    <mergeCell ref="E124:G124"/>
    <mergeCell ref="E121:G121"/>
    <mergeCell ref="E122:G122"/>
    <mergeCell ref="E142:AD142"/>
    <mergeCell ref="E116:L116"/>
    <mergeCell ref="X117:AD117"/>
    <mergeCell ref="E127:G127"/>
    <mergeCell ref="A8:AG9"/>
    <mergeCell ref="A10:AG12"/>
    <mergeCell ref="A13:AG14"/>
    <mergeCell ref="A109:AI109"/>
    <mergeCell ref="W18:W19"/>
    <mergeCell ref="AH18:AH19"/>
    <mergeCell ref="AA18:AA19"/>
    <mergeCell ref="AK1:AT1"/>
    <mergeCell ref="E120:G120"/>
    <mergeCell ref="V18:V19"/>
    <mergeCell ref="AB18:AB19"/>
    <mergeCell ref="X18:X19"/>
    <mergeCell ref="A111:AI111"/>
    <mergeCell ref="U18:U19"/>
    <mergeCell ref="B16:C16"/>
    <mergeCell ref="AI18:AI19"/>
    <mergeCell ref="C18:C19"/>
    <mergeCell ref="E16:N16"/>
    <mergeCell ref="E118:G118"/>
    <mergeCell ref="K118:L118"/>
    <mergeCell ref="A17:N17"/>
    <mergeCell ref="E18:P18"/>
    <mergeCell ref="O116:U116"/>
    <mergeCell ref="X116:AD116"/>
    <mergeCell ref="O17:AD17"/>
    <mergeCell ref="AE17:AG17"/>
    <mergeCell ref="K127:L127"/>
    <mergeCell ref="K126:L126"/>
    <mergeCell ref="E125:AD125"/>
    <mergeCell ref="E126:G126"/>
    <mergeCell ref="E119:G119"/>
    <mergeCell ref="K119:L119"/>
    <mergeCell ref="AG18:AG19"/>
    <mergeCell ref="O119:T119"/>
    <mergeCell ref="E117:L117"/>
    <mergeCell ref="X119:AD119"/>
    <mergeCell ref="Y18:Y19"/>
    <mergeCell ref="E106:N106"/>
    <mergeCell ref="T133:X133"/>
    <mergeCell ref="E129:G129"/>
    <mergeCell ref="K129:L129"/>
    <mergeCell ref="K121:L121"/>
    <mergeCell ref="K122:L122"/>
    <mergeCell ref="E123:G123"/>
    <mergeCell ref="K123:L123"/>
    <mergeCell ref="K124:L124"/>
    <mergeCell ref="E130:G130"/>
    <mergeCell ref="K130:L130"/>
  </mergeCells>
  <phoneticPr fontId="0" type="noConversion"/>
  <conditionalFormatting sqref="G23:AG104">
    <cfRule type="expression" dxfId="8" priority="8" stopIfTrue="1">
      <formula>$E23="y"</formula>
    </cfRule>
  </conditionalFormatting>
  <conditionalFormatting sqref="G24:N24 Q24:AG24">
    <cfRule type="expression" dxfId="7" priority="10" stopIfTrue="1">
      <formula>$E$24="y"</formula>
    </cfRule>
  </conditionalFormatting>
  <conditionalFormatting sqref="I23:AG104">
    <cfRule type="expression" dxfId="6" priority="7" stopIfTrue="1">
      <formula>$G23="y"</formula>
    </cfRule>
  </conditionalFormatting>
  <conditionalFormatting sqref="K23:AG104">
    <cfRule type="expression" dxfId="5" priority="6" stopIfTrue="1">
      <formula>$I23="y"</formula>
    </cfRule>
  </conditionalFormatting>
  <conditionalFormatting sqref="Q99:Q104">
    <cfRule type="expression" dxfId="4" priority="5" stopIfTrue="1">
      <formula>$P99="n"</formula>
    </cfRule>
  </conditionalFormatting>
  <conditionalFormatting sqref="L84:L104">
    <cfRule type="expression" dxfId="3" priority="4" stopIfTrue="1">
      <formula>$K84="y"</formula>
    </cfRule>
  </conditionalFormatting>
  <conditionalFormatting sqref="AE84:AG104">
    <cfRule type="expression" dxfId="2" priority="3" stopIfTrue="1">
      <formula>$K84="y"</formula>
    </cfRule>
  </conditionalFormatting>
  <conditionalFormatting sqref="O84:AD104">
    <cfRule type="expression" dxfId="1" priority="2" stopIfTrue="1">
      <formula>$L84="y"</formula>
    </cfRule>
  </conditionalFormatting>
  <conditionalFormatting sqref="Q23:Q77">
    <cfRule type="expression" dxfId="0" priority="1" stopIfTrue="1">
      <formula>$L23="y"</formula>
    </cfRule>
  </conditionalFormatting>
  <dataValidations disablePrompts="1" count="3">
    <dataValidation type="list" allowBlank="1" showInputMessage="1" showErrorMessage="1" sqref="L84:L104 E23:K104 O23:P104">
      <formula1>$AK$3:$AK$4</formula1>
    </dataValidation>
    <dataValidation type="list" allowBlank="1" showInputMessage="1" showErrorMessage="1" sqref="AE84:AE104 AK83:AO83">
      <formula1>$AM$2:$AM$6</formula1>
    </dataValidation>
    <dataValidation type="list" allowBlank="1" showInputMessage="1" showErrorMessage="1" sqref="C23:C104">
      <formula1>$AL$3:$AL$5</formula1>
    </dataValidation>
  </dataValidations>
  <pageMargins left="0.74803149606299213" right="0.74803149606299213" top="0.98425196850393704" bottom="0.98425196850393704" header="0.39370078740157483" footer="0.51181102362204722"/>
  <pageSetup paperSize="9" scale="65" fitToHeight="0" orientation="landscape" horizontalDpi="4294967292" r:id="rId1"/>
  <headerFooter alignWithMargins="0">
    <oddHeader>&amp;R&amp;"Times New Roman,Bold"&amp;12Appendix 1.17Ac15/&amp;P</oddHeader>
    <oddFooter>&amp;L&amp;"Times New Roman,Bold"&amp;12Audit - Apr '18&amp;C&amp;"Times New Roman,Bold"&amp;12App. 1.17 / &amp;P of &amp;N&amp;R&amp;"Times New Roman,Bold"&amp;12 04/18</oddFooter>
  </headerFooter>
  <rowBreaks count="1" manualBreakCount="1">
    <brk id="107" max="16383" man="1"/>
  </rowBreaks>
  <ignoredErrors>
    <ignoredError sqref="U23" unlockedFormula="1"/>
  </ignoredErrors>
</worksheet>
</file>

<file path=xl/worksheets/sheet10.xml><?xml version="1.0" encoding="utf-8"?>
<worksheet xmlns="http://schemas.openxmlformats.org/spreadsheetml/2006/main" xmlns:r="http://schemas.openxmlformats.org/officeDocument/2006/relationships">
  <dimension ref="A1:F33"/>
  <sheetViews>
    <sheetView workbookViewId="0">
      <selection activeCell="B28" sqref="B28"/>
    </sheetView>
  </sheetViews>
  <sheetFormatPr defaultColWidth="9.140625" defaultRowHeight="15.75"/>
  <cols>
    <col min="1" max="1" width="9.140625" style="1"/>
    <col min="2" max="3" width="24.7109375" style="1" customWidth="1"/>
    <col min="4" max="4" width="13.140625" style="3" customWidth="1"/>
    <col min="5" max="5" width="9.140625" style="3" hidden="1" customWidth="1"/>
    <col min="6" max="6" width="12.7109375" style="3" customWidth="1"/>
    <col min="7" max="7" width="2.7109375" style="1" customWidth="1"/>
    <col min="8" max="16384" width="9.140625" style="1"/>
  </cols>
  <sheetData>
    <row r="1" spans="1:6">
      <c r="A1" s="5" t="s">
        <v>168</v>
      </c>
      <c r="F1" s="1"/>
    </row>
    <row r="3" spans="1:6">
      <c r="E3" s="7" t="s">
        <v>15</v>
      </c>
      <c r="F3" s="7" t="s">
        <v>82</v>
      </c>
    </row>
    <row r="4" spans="1:6">
      <c r="E4" s="8"/>
    </row>
    <row r="5" spans="1:6">
      <c r="A5" s="1" t="s">
        <v>150</v>
      </c>
      <c r="E5" s="4">
        <f>F5</f>
        <v>0</v>
      </c>
      <c r="F5" s="4"/>
    </row>
    <row r="7" spans="1:6">
      <c r="A7" s="347" t="s">
        <v>151</v>
      </c>
      <c r="B7" s="352" t="s">
        <v>166</v>
      </c>
      <c r="C7" s="2"/>
    </row>
    <row r="8" spans="1:6">
      <c r="A8" s="347"/>
      <c r="B8" s="348" t="s">
        <v>153</v>
      </c>
      <c r="C8" s="348"/>
      <c r="D8" s="349" t="s">
        <v>154</v>
      </c>
    </row>
    <row r="18" spans="1:6">
      <c r="A18" s="347" t="s">
        <v>151</v>
      </c>
      <c r="B18" s="2" t="s">
        <v>156</v>
      </c>
      <c r="C18" s="2"/>
    </row>
    <row r="19" spans="1:6">
      <c r="B19" s="348" t="s">
        <v>157</v>
      </c>
      <c r="C19" s="348" t="s">
        <v>155</v>
      </c>
      <c r="D19" s="349" t="s">
        <v>154</v>
      </c>
    </row>
    <row r="30" spans="1:6" ht="16.5">
      <c r="A30" s="351" t="s">
        <v>158</v>
      </c>
      <c r="E30" s="4">
        <f>SUM(D20:D29)+SUM(D9:D17)</f>
        <v>0</v>
      </c>
      <c r="F30" s="4" t="str">
        <f>IF(E30&gt;0,E30," ")</f>
        <v xml:space="preserve"> </v>
      </c>
    </row>
    <row r="31" spans="1:6" ht="16.5">
      <c r="A31" s="351"/>
    </row>
    <row r="32" spans="1:6" ht="17.25" thickBot="1">
      <c r="A32" s="351" t="s">
        <v>162</v>
      </c>
      <c r="E32" s="6">
        <f>E5-E30</f>
        <v>0</v>
      </c>
      <c r="F32" s="6" t="str">
        <f>IF(E32&gt;0,E32," ")</f>
        <v xml:space="preserve"> </v>
      </c>
    </row>
    <row r="33" ht="16.5" thickTop="1"/>
  </sheetData>
  <phoneticPr fontId="0" type="noConversion"/>
  <pageMargins left="0.74803149606299213" right="0.74803149606299213" top="0.98425196850393704" bottom="0.98425196850393704" header="0.39370078740157483" footer="0.51181102362204722"/>
  <pageSetup paperSize="9" orientation="portrait" r:id="rId1"/>
  <headerFooter alignWithMargins="0">
    <oddHeader>&amp;R&amp;"Times New Roman,Bold"&amp;12Appendix 1.17Ac15/11</oddHeader>
    <oddFooter>&amp;L&amp;"Times New Roman,Bold"&amp;12Audit - Apr '18&amp;C&amp;"Times New Roman,Bold"&amp;12App. 1.17 / &amp;P of &amp;N&amp;R&amp;"Times New Roman,Bold"&amp;12 04/18</oddFooter>
  </headerFooter>
</worksheet>
</file>

<file path=xl/worksheets/sheet11.xml><?xml version="1.0" encoding="utf-8"?>
<worksheet xmlns="http://schemas.openxmlformats.org/spreadsheetml/2006/main" xmlns:r="http://schemas.openxmlformats.org/officeDocument/2006/relationships">
  <dimension ref="A1:F33"/>
  <sheetViews>
    <sheetView workbookViewId="0"/>
  </sheetViews>
  <sheetFormatPr defaultColWidth="9.140625" defaultRowHeight="15.75"/>
  <cols>
    <col min="1" max="1" width="9.140625" style="1"/>
    <col min="2" max="3" width="24.7109375" style="1" customWidth="1"/>
    <col min="4" max="4" width="13.140625" style="3" customWidth="1"/>
    <col min="5" max="5" width="9.140625" style="3" hidden="1" customWidth="1"/>
    <col min="6" max="6" width="13.140625" style="3" customWidth="1"/>
    <col min="7" max="7" width="2.7109375" style="1" customWidth="1"/>
    <col min="8" max="16384" width="9.140625" style="1"/>
  </cols>
  <sheetData>
    <row r="1" spans="1:6">
      <c r="A1" s="5" t="s">
        <v>169</v>
      </c>
      <c r="F1" s="1"/>
    </row>
    <row r="3" spans="1:6">
      <c r="E3" s="7" t="s">
        <v>15</v>
      </c>
      <c r="F3" s="7" t="s">
        <v>82</v>
      </c>
    </row>
    <row r="4" spans="1:6">
      <c r="E4" s="8"/>
    </row>
    <row r="5" spans="1:6">
      <c r="A5" s="1" t="s">
        <v>150</v>
      </c>
      <c r="E5" s="4">
        <f>F5</f>
        <v>0</v>
      </c>
      <c r="F5" s="4"/>
    </row>
    <row r="7" spans="1:6">
      <c r="A7" s="347" t="s">
        <v>151</v>
      </c>
      <c r="B7" s="352" t="s">
        <v>166</v>
      </c>
      <c r="C7" s="2"/>
    </row>
    <row r="8" spans="1:6">
      <c r="A8" s="347"/>
      <c r="B8" s="348" t="s">
        <v>153</v>
      </c>
      <c r="C8" s="348"/>
      <c r="D8" s="349" t="s">
        <v>154</v>
      </c>
    </row>
    <row r="18" spans="1:6">
      <c r="A18" s="347" t="s">
        <v>151</v>
      </c>
      <c r="B18" s="2" t="s">
        <v>156</v>
      </c>
      <c r="C18" s="2"/>
    </row>
    <row r="19" spans="1:6">
      <c r="B19" s="348" t="s">
        <v>157</v>
      </c>
      <c r="C19" s="348" t="s">
        <v>155</v>
      </c>
      <c r="D19" s="349" t="s">
        <v>154</v>
      </c>
    </row>
    <row r="30" spans="1:6" ht="16.5">
      <c r="A30" s="351" t="s">
        <v>158</v>
      </c>
      <c r="E30" s="4">
        <f>SUM(D20:D29)+SUM(D9:D17)</f>
        <v>0</v>
      </c>
      <c r="F30" s="4" t="str">
        <f>IF(E30&gt;0,E30," ")</f>
        <v xml:space="preserve"> </v>
      </c>
    </row>
    <row r="31" spans="1:6" ht="16.5">
      <c r="A31" s="351"/>
    </row>
    <row r="32" spans="1:6" ht="17.25" thickBot="1">
      <c r="A32" s="351" t="s">
        <v>162</v>
      </c>
      <c r="E32" s="6">
        <f>E5-E30</f>
        <v>0</v>
      </c>
      <c r="F32" s="6" t="str">
        <f>IF(E32&gt;0,E32," ")</f>
        <v xml:space="preserve"> </v>
      </c>
    </row>
    <row r="33" ht="16.5" thickTop="1"/>
  </sheetData>
  <phoneticPr fontId="0" type="noConversion"/>
  <pageMargins left="0.74803149606299213" right="0.74803149606299213" top="0.98425196850393704" bottom="0.98425196850393704" header="0.39370078740157483" footer="0.51181102362204722"/>
  <pageSetup paperSize="9" orientation="portrait" r:id="rId1"/>
  <headerFooter alignWithMargins="0">
    <oddHeader>&amp;R&amp;"Times New Roman,Bold"&amp;12Appendix 1.17Ac15/12</oddHeader>
    <oddFooter>&amp;L&amp;"Times New Roman,Bold"&amp;12Audit - Apr '18&amp;C&amp;"Times New Roman,Bold"&amp;12App. 1.17 / &amp;P of &amp;N&amp;R&amp;"Times New Roman,Bold"&amp;12 04/18</oddFooter>
  </headerFooter>
</worksheet>
</file>

<file path=xl/worksheets/sheet12.xml><?xml version="1.0" encoding="utf-8"?>
<worksheet xmlns="http://schemas.openxmlformats.org/spreadsheetml/2006/main" xmlns:r="http://schemas.openxmlformats.org/officeDocument/2006/relationships">
  <dimension ref="A1:F33"/>
  <sheetViews>
    <sheetView workbookViewId="0">
      <selection activeCell="C15" sqref="C15"/>
    </sheetView>
  </sheetViews>
  <sheetFormatPr defaultColWidth="9.140625" defaultRowHeight="15.75"/>
  <cols>
    <col min="1" max="1" width="9.140625" style="1"/>
    <col min="2" max="3" width="24.7109375" style="1" customWidth="1"/>
    <col min="4" max="4" width="13.140625" style="3" customWidth="1"/>
    <col min="5" max="5" width="9.140625" style="3" hidden="1" customWidth="1"/>
    <col min="6" max="6" width="13.140625" style="3" customWidth="1"/>
    <col min="7" max="7" width="2.7109375" style="1" customWidth="1"/>
    <col min="8" max="16384" width="9.140625" style="1"/>
  </cols>
  <sheetData>
    <row r="1" spans="1:6">
      <c r="A1" s="5" t="s">
        <v>121</v>
      </c>
      <c r="F1" s="1"/>
    </row>
    <row r="3" spans="1:6">
      <c r="E3" s="7" t="s">
        <v>15</v>
      </c>
      <c r="F3" s="7" t="s">
        <v>82</v>
      </c>
    </row>
    <row r="4" spans="1:6">
      <c r="E4" s="8"/>
    </row>
    <row r="5" spans="1:6">
      <c r="A5" s="1" t="s">
        <v>150</v>
      </c>
      <c r="E5" s="4">
        <f>F5</f>
        <v>0</v>
      </c>
      <c r="F5" s="4"/>
    </row>
    <row r="7" spans="1:6">
      <c r="A7" s="347" t="s">
        <v>151</v>
      </c>
      <c r="B7" s="352" t="s">
        <v>166</v>
      </c>
      <c r="C7" s="2"/>
    </row>
    <row r="8" spans="1:6">
      <c r="A8" s="347"/>
      <c r="B8" s="348" t="s">
        <v>153</v>
      </c>
      <c r="C8" s="348"/>
      <c r="D8" s="349" t="s">
        <v>154</v>
      </c>
    </row>
    <row r="18" spans="1:6">
      <c r="A18" s="347" t="s">
        <v>151</v>
      </c>
      <c r="B18" s="2" t="s">
        <v>156</v>
      </c>
      <c r="C18" s="2"/>
    </row>
    <row r="19" spans="1:6">
      <c r="B19" s="348" t="s">
        <v>157</v>
      </c>
      <c r="C19" s="348" t="s">
        <v>155</v>
      </c>
      <c r="D19" s="349" t="s">
        <v>154</v>
      </c>
    </row>
    <row r="30" spans="1:6" ht="16.5">
      <c r="A30" s="351" t="s">
        <v>158</v>
      </c>
      <c r="E30" s="4">
        <f>SUM(D20:D29)+SUM(D9:D17)</f>
        <v>0</v>
      </c>
      <c r="F30" s="4" t="str">
        <f>IF(E30&gt;0,E30," ")</f>
        <v xml:space="preserve"> </v>
      </c>
    </row>
    <row r="31" spans="1:6" ht="16.5">
      <c r="A31" s="351"/>
    </row>
    <row r="32" spans="1:6" ht="17.25" thickBot="1">
      <c r="A32" s="351" t="s">
        <v>162</v>
      </c>
      <c r="E32" s="6">
        <f>E5-E30</f>
        <v>0</v>
      </c>
      <c r="F32" s="6" t="str">
        <f>IF(E32&gt;0,E32," ")</f>
        <v xml:space="preserve"> </v>
      </c>
    </row>
    <row r="33" ht="16.5" thickTop="1"/>
  </sheetData>
  <phoneticPr fontId="0" type="noConversion"/>
  <pageMargins left="0.74803149606299213" right="0.74803149606299213" top="0.98425196850393704" bottom="0.98425196850393704" header="0.39370078740157483" footer="0.51181102362204722"/>
  <pageSetup paperSize="9" orientation="portrait" horizontalDpi="4294967292" r:id="rId1"/>
  <headerFooter alignWithMargins="0">
    <oddHeader>&amp;R&amp;"Times New Roman,Bold"&amp;12Appendix 1.17Ac15/13</oddHeader>
    <oddFooter>&amp;L&amp;"Times New Roman,Bold"&amp;12Audit - Apr '18&amp;C&amp;"Times New Roman,Bold"&amp;12App. 1.17 / &amp;P of &amp;N&amp;R&amp;"Times New Roman,Bold"&amp;12 04/18</oddFooter>
  </headerFooter>
</worksheet>
</file>

<file path=xl/worksheets/sheet13.xml><?xml version="1.0" encoding="utf-8"?>
<worksheet xmlns="http://schemas.openxmlformats.org/spreadsheetml/2006/main" xmlns:r="http://schemas.openxmlformats.org/officeDocument/2006/relationships">
  <dimension ref="A1:F33"/>
  <sheetViews>
    <sheetView workbookViewId="0">
      <selection activeCell="C20" sqref="C20"/>
    </sheetView>
  </sheetViews>
  <sheetFormatPr defaultColWidth="9.140625" defaultRowHeight="15.75"/>
  <cols>
    <col min="1" max="1" width="9.140625" style="1"/>
    <col min="2" max="3" width="24.7109375" style="1" customWidth="1"/>
    <col min="4" max="4" width="13.140625" style="3" customWidth="1"/>
    <col min="5" max="5" width="9.140625" style="3" hidden="1" customWidth="1"/>
    <col min="6" max="6" width="13.140625" style="3" customWidth="1"/>
    <col min="7" max="7" width="2.7109375" style="1" customWidth="1"/>
    <col min="8" max="16384" width="9.140625" style="1"/>
  </cols>
  <sheetData>
    <row r="1" spans="1:6">
      <c r="A1" s="5" t="s">
        <v>122</v>
      </c>
      <c r="F1" s="1"/>
    </row>
    <row r="3" spans="1:6">
      <c r="E3" s="7" t="s">
        <v>15</v>
      </c>
      <c r="F3" s="7" t="s">
        <v>82</v>
      </c>
    </row>
    <row r="4" spans="1:6">
      <c r="E4" s="8"/>
    </row>
    <row r="5" spans="1:6">
      <c r="A5" s="1" t="s">
        <v>150</v>
      </c>
      <c r="E5" s="4">
        <f>F5</f>
        <v>0</v>
      </c>
      <c r="F5" s="4"/>
    </row>
    <row r="7" spans="1:6">
      <c r="A7" s="347" t="s">
        <v>151</v>
      </c>
      <c r="B7" s="352" t="s">
        <v>166</v>
      </c>
      <c r="C7" s="2"/>
    </row>
    <row r="8" spans="1:6">
      <c r="A8" s="347"/>
      <c r="B8" s="348" t="s">
        <v>153</v>
      </c>
      <c r="C8" s="348"/>
      <c r="D8" s="349" t="s">
        <v>154</v>
      </c>
    </row>
    <row r="18" spans="1:6">
      <c r="A18" s="347" t="s">
        <v>151</v>
      </c>
      <c r="B18" s="2" t="s">
        <v>156</v>
      </c>
      <c r="C18" s="2"/>
    </row>
    <row r="19" spans="1:6">
      <c r="B19" s="348" t="s">
        <v>157</v>
      </c>
      <c r="C19" s="348" t="s">
        <v>155</v>
      </c>
      <c r="D19" s="349" t="s">
        <v>154</v>
      </c>
    </row>
    <row r="30" spans="1:6" ht="16.5">
      <c r="A30" s="351" t="s">
        <v>158</v>
      </c>
      <c r="E30" s="4">
        <f>SUM(D20:D29)+SUM(D9:D17)</f>
        <v>0</v>
      </c>
      <c r="F30" s="4" t="str">
        <f>IF(E30&gt;0,E30," ")</f>
        <v xml:space="preserve"> </v>
      </c>
    </row>
    <row r="31" spans="1:6" ht="16.5">
      <c r="A31" s="351"/>
    </row>
    <row r="32" spans="1:6" ht="17.25" thickBot="1">
      <c r="A32" s="351" t="s">
        <v>162</v>
      </c>
      <c r="E32" s="6">
        <f>E5-E30</f>
        <v>0</v>
      </c>
      <c r="F32" s="6" t="str">
        <f>IF(E32&gt;0,E32," ")</f>
        <v xml:space="preserve"> </v>
      </c>
    </row>
    <row r="33" ht="16.5" thickTop="1"/>
  </sheetData>
  <phoneticPr fontId="0" type="noConversion"/>
  <pageMargins left="0.74803149606299213" right="0.74803149606299213" top="0.98425196850393704" bottom="0.98425196850393704" header="0.39370078740157483" footer="0.51181102362204722"/>
  <pageSetup paperSize="9" orientation="portrait" horizontalDpi="4294967292" r:id="rId1"/>
  <headerFooter alignWithMargins="0">
    <oddHeader>&amp;R&amp;"Times New Roman,Bold"&amp;12Appendix 1.17Ac15/14</oddHeader>
    <oddFooter>&amp;L&amp;"Times New Roman,Bold"&amp;12Audit - Apr '18&amp;C&amp;"Times New Roman,Bold"&amp;12App. 1.17 / &amp;P of &amp;N&amp;R&amp;"Times New Roman,Bold"&amp;12 04/18</oddFooter>
  </headerFooter>
</worksheet>
</file>

<file path=xl/worksheets/sheet14.xml><?xml version="1.0" encoding="utf-8"?>
<worksheet xmlns="http://schemas.openxmlformats.org/spreadsheetml/2006/main" xmlns:r="http://schemas.openxmlformats.org/officeDocument/2006/relationships">
  <dimension ref="A1:F33"/>
  <sheetViews>
    <sheetView tabSelected="1" topLeftCell="A22" workbookViewId="0">
      <selection activeCell="C17" sqref="C17"/>
    </sheetView>
  </sheetViews>
  <sheetFormatPr defaultColWidth="9.140625" defaultRowHeight="15.75"/>
  <cols>
    <col min="1" max="1" width="9.140625" style="1"/>
    <col min="2" max="3" width="24.7109375" style="1" customWidth="1"/>
    <col min="4" max="4" width="13.140625" style="3" customWidth="1"/>
    <col min="5" max="5" width="9.140625" style="3" hidden="1" customWidth="1"/>
    <col min="6" max="6" width="13.140625" style="3" customWidth="1"/>
    <col min="7" max="7" width="2.7109375" style="1" customWidth="1"/>
    <col min="8" max="22" width="9.140625" style="1"/>
    <col min="23" max="23" width="14.28515625" style="1" customWidth="1"/>
    <col min="24" max="24" width="14" style="1" customWidth="1"/>
    <col min="25" max="16384" width="9.140625" style="1"/>
  </cols>
  <sheetData>
    <row r="1" spans="1:6">
      <c r="A1" s="5" t="s">
        <v>123</v>
      </c>
      <c r="F1" s="1"/>
    </row>
    <row r="3" spans="1:6">
      <c r="E3" s="7" t="s">
        <v>15</v>
      </c>
      <c r="F3" s="7" t="s">
        <v>82</v>
      </c>
    </row>
    <row r="4" spans="1:6">
      <c r="E4" s="8"/>
    </row>
    <row r="5" spans="1:6">
      <c r="A5" s="1" t="s">
        <v>150</v>
      </c>
      <c r="E5" s="4">
        <f>F5</f>
        <v>0</v>
      </c>
      <c r="F5" s="4"/>
    </row>
    <row r="7" spans="1:6">
      <c r="A7" s="347" t="s">
        <v>151</v>
      </c>
      <c r="B7" s="352" t="s">
        <v>166</v>
      </c>
      <c r="C7" s="2"/>
    </row>
    <row r="8" spans="1:6">
      <c r="A8" s="347"/>
      <c r="B8" s="348" t="s">
        <v>153</v>
      </c>
      <c r="C8" s="348"/>
      <c r="D8" s="349" t="s">
        <v>154</v>
      </c>
    </row>
    <row r="18" spans="1:6">
      <c r="A18" s="347" t="s">
        <v>151</v>
      </c>
      <c r="B18" s="2" t="s">
        <v>156</v>
      </c>
      <c r="C18" s="2"/>
    </row>
    <row r="19" spans="1:6">
      <c r="B19" s="348" t="s">
        <v>157</v>
      </c>
      <c r="C19" s="348" t="s">
        <v>155</v>
      </c>
      <c r="D19" s="349" t="s">
        <v>154</v>
      </c>
    </row>
    <row r="26" spans="1:6" ht="17.25" customHeight="1"/>
    <row r="30" spans="1:6" ht="16.5">
      <c r="A30" s="351" t="s">
        <v>158</v>
      </c>
      <c r="E30" s="4">
        <f>SUM(D20:D29)+SUM(D9:D17)</f>
        <v>0</v>
      </c>
      <c r="F30" s="4" t="str">
        <f>IF(E30&gt;0,E30," ")</f>
        <v xml:space="preserve"> </v>
      </c>
    </row>
    <row r="31" spans="1:6" ht="16.5">
      <c r="A31" s="351"/>
    </row>
    <row r="32" spans="1:6" ht="17.25" thickBot="1">
      <c r="A32" s="351" t="s">
        <v>162</v>
      </c>
      <c r="E32" s="6">
        <f>E5-E30</f>
        <v>0</v>
      </c>
      <c r="F32" s="6" t="str">
        <f>IF(E32&gt;0,E32," ")</f>
        <v xml:space="preserve"> </v>
      </c>
    </row>
    <row r="33" ht="16.5" thickTop="1"/>
  </sheetData>
  <phoneticPr fontId="0" type="noConversion"/>
  <pageMargins left="0.74803149606299213" right="0.74803149606299213" top="0.98425196850393704" bottom="0.98425196850393704" header="0.39370078740157483" footer="0.51181102362204722"/>
  <pageSetup paperSize="9" orientation="portrait" horizontalDpi="4294967292" r:id="rId1"/>
  <headerFooter alignWithMargins="0">
    <oddHeader>&amp;R&amp;"Times New Roman,Bold"&amp;12Appendix 1.17Ac15/15</oddHeader>
    <oddFooter>&amp;L&amp;"Times New Roman,Bold"&amp;12Audit - Apr '18&amp;C&amp;"Times New Roman,Bold"&amp;12App. 1.17 / &amp;P of &amp;N&amp;R&amp;"Times New Roman,Bold"&amp;12 04/18</oddFooter>
  </headerFooter>
</worksheet>
</file>

<file path=xl/worksheets/sheet2.xml><?xml version="1.0" encoding="utf-8"?>
<worksheet xmlns="http://schemas.openxmlformats.org/spreadsheetml/2006/main" xmlns:r="http://schemas.openxmlformats.org/officeDocument/2006/relationships">
  <dimension ref="A1:Z33"/>
  <sheetViews>
    <sheetView topLeftCell="A55" workbookViewId="0">
      <selection activeCell="B35" sqref="B35"/>
    </sheetView>
  </sheetViews>
  <sheetFormatPr defaultColWidth="9.140625" defaultRowHeight="15.75"/>
  <cols>
    <col min="1" max="1" width="9.140625" style="1"/>
    <col min="2" max="3" width="24.7109375" style="1" customWidth="1"/>
    <col min="4" max="4" width="13.140625" style="3" customWidth="1"/>
    <col min="5" max="5" width="9.140625" style="3" hidden="1" customWidth="1"/>
    <col min="6" max="6" width="13.140625" style="3" customWidth="1"/>
    <col min="7" max="7" width="2.7109375" style="1" customWidth="1"/>
    <col min="8" max="8" width="9" style="1" customWidth="1"/>
    <col min="9" max="22" width="9.140625" style="1"/>
    <col min="23" max="23" width="14.28515625" style="1" customWidth="1"/>
    <col min="24" max="24" width="14" style="1" customWidth="1"/>
    <col min="25" max="16384" width="9.140625" style="1"/>
  </cols>
  <sheetData>
    <row r="1" spans="1:26">
      <c r="A1" s="5" t="s">
        <v>149</v>
      </c>
      <c r="F1" s="1"/>
      <c r="W1" s="11"/>
      <c r="Y1" s="16"/>
      <c r="Z1" s="13"/>
    </row>
    <row r="2" spans="1:26">
      <c r="W2" s="10"/>
      <c r="Y2" s="15"/>
      <c r="Z2" s="14"/>
    </row>
    <row r="3" spans="1:26">
      <c r="E3" s="7" t="s">
        <v>15</v>
      </c>
      <c r="F3" s="7" t="s">
        <v>82</v>
      </c>
      <c r="W3" s="11"/>
      <c r="Y3" s="16"/>
      <c r="Z3" s="13"/>
    </row>
    <row r="4" spans="1:26">
      <c r="E4" s="8" t="s">
        <v>20</v>
      </c>
      <c r="W4" s="10"/>
      <c r="Y4" s="15"/>
      <c r="Z4" s="14"/>
    </row>
    <row r="5" spans="1:26">
      <c r="A5" s="1" t="s">
        <v>150</v>
      </c>
      <c r="E5" s="4">
        <f>F5</f>
        <v>0</v>
      </c>
      <c r="F5" s="4"/>
      <c r="W5" s="11"/>
      <c r="Y5" s="16"/>
      <c r="Z5" s="13"/>
    </row>
    <row r="6" spans="1:26">
      <c r="W6" s="10"/>
      <c r="Y6" s="15"/>
      <c r="Z6" s="14"/>
    </row>
    <row r="7" spans="1:26">
      <c r="A7" s="347" t="s">
        <v>151</v>
      </c>
      <c r="B7" s="2" t="s">
        <v>152</v>
      </c>
      <c r="C7" s="2"/>
    </row>
    <row r="8" spans="1:26">
      <c r="B8" s="348" t="s">
        <v>153</v>
      </c>
      <c r="C8" s="348"/>
      <c r="D8" s="349" t="s">
        <v>154</v>
      </c>
    </row>
    <row r="9" spans="1:26">
      <c r="D9" s="12"/>
    </row>
    <row r="10" spans="1:26">
      <c r="D10" s="12"/>
      <c r="X10" s="17" t="s">
        <v>63</v>
      </c>
    </row>
    <row r="11" spans="1:26">
      <c r="D11" s="12"/>
      <c r="X11" s="17"/>
    </row>
    <row r="12" spans="1:26">
      <c r="D12" s="12"/>
    </row>
    <row r="13" spans="1:26">
      <c r="D13" s="12"/>
    </row>
    <row r="14" spans="1:26">
      <c r="D14" s="12"/>
    </row>
    <row r="15" spans="1:26">
      <c r="D15" s="12"/>
    </row>
    <row r="16" spans="1:26">
      <c r="D16" s="12"/>
    </row>
    <row r="17" spans="1:6">
      <c r="D17" s="12"/>
    </row>
    <row r="18" spans="1:6">
      <c r="A18" s="347" t="s">
        <v>151</v>
      </c>
      <c r="B18" s="2" t="s">
        <v>156</v>
      </c>
      <c r="C18" s="2"/>
      <c r="D18" s="12"/>
    </row>
    <row r="19" spans="1:6">
      <c r="B19" s="348" t="s">
        <v>157</v>
      </c>
      <c r="C19" s="348" t="s">
        <v>155</v>
      </c>
      <c r="D19" s="349" t="s">
        <v>154</v>
      </c>
      <c r="F19" s="9"/>
    </row>
    <row r="30" spans="1:6">
      <c r="A30" s="350" t="s">
        <v>158</v>
      </c>
      <c r="E30" s="4">
        <f>SUM(D20:D29)+SUM(D9:D17)</f>
        <v>0</v>
      </c>
      <c r="F30" s="4" t="str">
        <f>IF(E30&gt;0,E30," ")</f>
        <v/>
      </c>
    </row>
    <row r="32" spans="1:6" ht="16.5" thickBot="1">
      <c r="A32" s="350" t="s">
        <v>159</v>
      </c>
      <c r="E32" s="6">
        <f>E5-E30</f>
        <v>0</v>
      </c>
      <c r="F32" s="6" t="str">
        <f>IF(E32&gt;0,E32," ")</f>
        <v/>
      </c>
    </row>
    <row r="33" ht="16.5" thickTop="1"/>
  </sheetData>
  <phoneticPr fontId="0" type="noConversion"/>
  <pageMargins left="0.74803149606299213" right="0.74803149606299213" top="0.98425196850393704" bottom="0.98425196850393704" header="0.39370078740157483" footer="0.51181102362204722"/>
  <pageSetup paperSize="9" orientation="portrait" r:id="rId1"/>
  <headerFooter alignWithMargins="0">
    <oddHeader>&amp;R&amp;"Times New Roman,Bold"&amp;12Appendix 1.17Ac15/3</oddHeader>
    <oddFooter>&amp;L&amp;"Times New Roman,Bold"&amp;12Audit - Apr '18&amp;C&amp;"Times New Roman,Bold"&amp;12App. 1.17 / &amp;P of &amp;N&amp;R&amp;"Times New Roman,Bold"&amp;12 04/18</oddFooter>
  </headerFooter>
</worksheet>
</file>

<file path=xl/worksheets/sheet3.xml><?xml version="1.0" encoding="utf-8"?>
<worksheet xmlns="http://schemas.openxmlformats.org/spreadsheetml/2006/main" xmlns:r="http://schemas.openxmlformats.org/officeDocument/2006/relationships">
  <dimension ref="A1:Z33"/>
  <sheetViews>
    <sheetView topLeftCell="A16" workbookViewId="0">
      <selection activeCell="C37" sqref="C37"/>
    </sheetView>
  </sheetViews>
  <sheetFormatPr defaultColWidth="9.140625" defaultRowHeight="15.75"/>
  <cols>
    <col min="1" max="1" width="9.140625" style="1"/>
    <col min="2" max="3" width="24.7109375" style="1" customWidth="1"/>
    <col min="4" max="4" width="13.140625" style="3" customWidth="1"/>
    <col min="5" max="5" width="9.140625" style="3" hidden="1" customWidth="1"/>
    <col min="6" max="6" width="13.140625" style="3" customWidth="1"/>
    <col min="7" max="7" width="2.7109375" style="1" customWidth="1"/>
    <col min="8" max="22" width="9.140625" style="1"/>
    <col min="23" max="23" width="14.28515625" style="1" customWidth="1"/>
    <col min="24" max="24" width="14" style="1" customWidth="1"/>
    <col min="25" max="16384" width="9.140625" style="1"/>
  </cols>
  <sheetData>
    <row r="1" spans="1:26">
      <c r="A1" s="5" t="s">
        <v>160</v>
      </c>
      <c r="F1" s="1"/>
      <c r="W1" s="11"/>
      <c r="Y1" s="16"/>
      <c r="Z1" s="13"/>
    </row>
    <row r="2" spans="1:26">
      <c r="W2" s="10"/>
      <c r="Y2" s="15"/>
      <c r="Z2" s="14"/>
    </row>
    <row r="3" spans="1:26">
      <c r="E3" s="7" t="s">
        <v>15</v>
      </c>
      <c r="F3" s="7" t="s">
        <v>82</v>
      </c>
      <c r="W3" s="11"/>
      <c r="Y3" s="16"/>
      <c r="Z3" s="13"/>
    </row>
    <row r="4" spans="1:26">
      <c r="E4" s="8" t="s">
        <v>20</v>
      </c>
      <c r="W4" s="10"/>
      <c r="Y4" s="15"/>
      <c r="Z4" s="14"/>
    </row>
    <row r="5" spans="1:26">
      <c r="A5" s="1" t="s">
        <v>150</v>
      </c>
      <c r="E5" s="4">
        <f>F5</f>
        <v>0</v>
      </c>
      <c r="F5" s="4"/>
      <c r="W5" s="11"/>
      <c r="Y5" s="16"/>
      <c r="Z5" s="13"/>
    </row>
    <row r="6" spans="1:26">
      <c r="W6" s="10"/>
      <c r="Y6" s="15"/>
      <c r="Z6" s="14"/>
    </row>
    <row r="7" spans="1:26">
      <c r="A7" s="347" t="s">
        <v>151</v>
      </c>
      <c r="B7" s="2" t="s">
        <v>161</v>
      </c>
      <c r="C7" s="2"/>
    </row>
    <row r="8" spans="1:26">
      <c r="A8" s="347"/>
      <c r="B8" s="348" t="s">
        <v>153</v>
      </c>
      <c r="C8" s="348"/>
      <c r="D8" s="349" t="s">
        <v>154</v>
      </c>
    </row>
    <row r="9" spans="1:26">
      <c r="A9" s="347"/>
    </row>
    <row r="10" spans="1:26">
      <c r="A10" s="347"/>
      <c r="X10" s="17"/>
    </row>
    <row r="11" spans="1:26">
      <c r="A11" s="347"/>
      <c r="X11" s="17"/>
    </row>
    <row r="12" spans="1:26">
      <c r="A12" s="347"/>
    </row>
    <row r="13" spans="1:26">
      <c r="A13" s="347"/>
    </row>
    <row r="14" spans="1:26">
      <c r="A14" s="347"/>
    </row>
    <row r="15" spans="1:26">
      <c r="A15" s="347"/>
    </row>
    <row r="16" spans="1:26">
      <c r="A16" s="347"/>
    </row>
    <row r="17" spans="1:6">
      <c r="A17" s="347"/>
    </row>
    <row r="18" spans="1:6">
      <c r="A18" s="347" t="s">
        <v>151</v>
      </c>
      <c r="B18" s="2" t="s">
        <v>156</v>
      </c>
      <c r="C18" s="2"/>
    </row>
    <row r="19" spans="1:6">
      <c r="B19" s="348" t="s">
        <v>157</v>
      </c>
      <c r="C19" s="348" t="s">
        <v>155</v>
      </c>
      <c r="D19" s="349" t="s">
        <v>154</v>
      </c>
    </row>
    <row r="30" spans="1:6" ht="16.5">
      <c r="A30" s="351" t="s">
        <v>158</v>
      </c>
      <c r="E30" s="4">
        <f>SUM(D20:D29)+SUM(D9:D17)</f>
        <v>0</v>
      </c>
      <c r="F30" s="4" t="str">
        <f>IF(E30&gt;0,E30," ")</f>
        <v/>
      </c>
    </row>
    <row r="32" spans="1:6" ht="16.5" thickBot="1">
      <c r="A32" s="350" t="s">
        <v>162</v>
      </c>
      <c r="E32" s="6">
        <f>E5-E30</f>
        <v>0</v>
      </c>
      <c r="F32" s="6" t="str">
        <f>IF(E32&gt;0,E32," ")</f>
        <v/>
      </c>
    </row>
    <row r="33" ht="16.5" thickTop="1"/>
  </sheetData>
  <phoneticPr fontId="0" type="noConversion"/>
  <pageMargins left="0.74803149606299213" right="0.74803149606299213" top="0.98425196850393704" bottom="0.98425196850393704" header="0.39370078740157483" footer="0.51181102362204722"/>
  <pageSetup paperSize="9" orientation="portrait" horizontalDpi="4294967292" r:id="rId1"/>
  <headerFooter alignWithMargins="0">
    <oddHeader>&amp;R&amp;"Times New Roman,Bold"&amp;12Appendix 1.17Ac15/4</oddHeader>
    <oddFooter>&amp;L&amp;"Times New Roman,Bold"&amp;12Audit - Apr '18&amp;C&amp;"Times New Roman,Bold"&amp;12App. 1.17 / &amp;P of &amp;N&amp;R&amp;"Times New Roman,Bold"&amp;12 04/18</oddFooter>
  </headerFooter>
</worksheet>
</file>

<file path=xl/worksheets/sheet4.xml><?xml version="1.0" encoding="utf-8"?>
<worksheet xmlns="http://schemas.openxmlformats.org/spreadsheetml/2006/main" xmlns:r="http://schemas.openxmlformats.org/officeDocument/2006/relationships">
  <dimension ref="A1:Z33"/>
  <sheetViews>
    <sheetView topLeftCell="A7" workbookViewId="0">
      <selection activeCell="B38" sqref="B38"/>
    </sheetView>
  </sheetViews>
  <sheetFormatPr defaultColWidth="9.140625" defaultRowHeight="15.75"/>
  <cols>
    <col min="1" max="1" width="9.140625" style="1"/>
    <col min="2" max="3" width="24.7109375" style="1" customWidth="1"/>
    <col min="4" max="4" width="13.140625" style="3" customWidth="1"/>
    <col min="5" max="5" width="0" style="3" hidden="1" customWidth="1"/>
    <col min="6" max="6" width="13.140625" style="3" customWidth="1"/>
    <col min="7" max="7" width="2.7109375" style="1" customWidth="1"/>
    <col min="8" max="22" width="9.140625" style="1"/>
    <col min="23" max="23" width="14.28515625" style="1" customWidth="1"/>
    <col min="24" max="24" width="14" style="1" customWidth="1"/>
    <col min="25" max="16384" width="9.140625" style="1"/>
  </cols>
  <sheetData>
    <row r="1" spans="1:26">
      <c r="A1" s="5" t="s">
        <v>163</v>
      </c>
      <c r="F1" s="1"/>
      <c r="W1" s="11"/>
      <c r="Y1" s="16"/>
      <c r="Z1" s="13"/>
    </row>
    <row r="2" spans="1:26">
      <c r="W2" s="10"/>
      <c r="Y2" s="15"/>
      <c r="Z2" s="14"/>
    </row>
    <row r="3" spans="1:26">
      <c r="E3" s="7" t="s">
        <v>15</v>
      </c>
      <c r="F3" s="7" t="s">
        <v>82</v>
      </c>
      <c r="W3" s="11"/>
      <c r="Y3" s="16"/>
      <c r="Z3" s="13"/>
    </row>
    <row r="4" spans="1:26">
      <c r="E4" s="8"/>
      <c r="W4" s="10"/>
      <c r="Y4" s="15"/>
      <c r="Z4" s="14"/>
    </row>
    <row r="5" spans="1:26">
      <c r="A5" s="1" t="s">
        <v>150</v>
      </c>
      <c r="E5" s="4">
        <f>F5</f>
        <v>0</v>
      </c>
      <c r="F5" s="4"/>
      <c r="W5" s="11"/>
      <c r="Y5" s="16"/>
      <c r="Z5" s="13"/>
    </row>
    <row r="6" spans="1:26">
      <c r="W6" s="10"/>
      <c r="Y6" s="15"/>
      <c r="Z6" s="14"/>
    </row>
    <row r="7" spans="1:26">
      <c r="A7" s="347" t="s">
        <v>151</v>
      </c>
      <c r="B7" s="2" t="s">
        <v>161</v>
      </c>
      <c r="C7" s="2"/>
    </row>
    <row r="8" spans="1:26">
      <c r="A8" s="347"/>
      <c r="B8" s="348" t="s">
        <v>153</v>
      </c>
      <c r="C8" s="348"/>
      <c r="D8" s="349" t="s">
        <v>154</v>
      </c>
    </row>
    <row r="9" spans="1:26">
      <c r="A9" s="347"/>
    </row>
    <row r="10" spans="1:26">
      <c r="A10" s="347"/>
      <c r="X10" s="17" t="s">
        <v>63</v>
      </c>
    </row>
    <row r="11" spans="1:26">
      <c r="A11" s="347"/>
      <c r="X11" s="17"/>
    </row>
    <row r="12" spans="1:26">
      <c r="A12" s="347"/>
    </row>
    <row r="13" spans="1:26">
      <c r="A13" s="347"/>
    </row>
    <row r="14" spans="1:26">
      <c r="A14" s="347"/>
    </row>
    <row r="15" spans="1:26">
      <c r="A15" s="347"/>
    </row>
    <row r="16" spans="1:26">
      <c r="A16" s="347"/>
    </row>
    <row r="17" spans="1:6">
      <c r="A17" s="347"/>
    </row>
    <row r="18" spans="1:6">
      <c r="A18" s="347" t="s">
        <v>151</v>
      </c>
      <c r="B18" s="2" t="s">
        <v>156</v>
      </c>
      <c r="C18" s="2"/>
    </row>
    <row r="19" spans="1:6">
      <c r="B19" s="348" t="s">
        <v>157</v>
      </c>
      <c r="C19" s="348" t="s">
        <v>155</v>
      </c>
      <c r="D19" s="349" t="s">
        <v>154</v>
      </c>
    </row>
    <row r="30" spans="1:6" ht="16.5">
      <c r="A30" s="351" t="s">
        <v>158</v>
      </c>
      <c r="E30" s="4">
        <f>SUM(D20:D29)+SUM(D9:D17)</f>
        <v>0</v>
      </c>
      <c r="F30" s="4" t="str">
        <f>IF(E30&gt;0,E30," ")</f>
        <v/>
      </c>
    </row>
    <row r="32" spans="1:6" ht="17.25" thickBot="1">
      <c r="A32" s="351" t="s">
        <v>159</v>
      </c>
      <c r="E32" s="6">
        <f>E5-E30</f>
        <v>0</v>
      </c>
      <c r="F32" s="6" t="str">
        <f>IF(E32&gt;0,E32," ")</f>
        <v/>
      </c>
    </row>
    <row r="33" ht="16.5" thickTop="1"/>
  </sheetData>
  <phoneticPr fontId="0" type="noConversion"/>
  <pageMargins left="0.74803149606299213" right="0.74803149606299213" top="0.98425196850393704" bottom="0.98425196850393704" header="0.39370078740157483" footer="0.51181102362204722"/>
  <pageSetup paperSize="9" orientation="portrait" horizontalDpi="4294967292" r:id="rId1"/>
  <headerFooter alignWithMargins="0">
    <oddHeader>&amp;R&amp;"Times New Roman,Bold"&amp;12Appendix 1.17Ac15/5</oddHeader>
    <oddFooter>&amp;L&amp;"Times New Roman,Bold"&amp;12Audit - Apr '18&amp;C&amp;"Times New Roman,Bold"&amp;12App. 1.17 / &amp;P of &amp;N&amp;R&amp;"Times New Roman,Bold"&amp;12 04/18</oddFooter>
  </headerFooter>
</worksheet>
</file>

<file path=xl/worksheets/sheet5.xml><?xml version="1.0" encoding="utf-8"?>
<worksheet xmlns="http://schemas.openxmlformats.org/spreadsheetml/2006/main" xmlns:r="http://schemas.openxmlformats.org/officeDocument/2006/relationships">
  <dimension ref="A1:F33"/>
  <sheetViews>
    <sheetView topLeftCell="A7" workbookViewId="0">
      <selection activeCell="B34" sqref="B34"/>
    </sheetView>
  </sheetViews>
  <sheetFormatPr defaultColWidth="9.140625" defaultRowHeight="15.75"/>
  <cols>
    <col min="1" max="1" width="9.140625" style="1"/>
    <col min="2" max="3" width="24.7109375" style="1" customWidth="1"/>
    <col min="4" max="4" width="13.140625" style="3" customWidth="1"/>
    <col min="5" max="5" width="9.140625" style="3" hidden="1" customWidth="1"/>
    <col min="6" max="6" width="13.140625" style="3" customWidth="1"/>
    <col min="7" max="7" width="2.7109375" style="1" customWidth="1"/>
    <col min="8" max="16384" width="9.140625" style="1"/>
  </cols>
  <sheetData>
    <row r="1" spans="1:6">
      <c r="A1" s="5" t="s">
        <v>111</v>
      </c>
      <c r="F1" s="1"/>
    </row>
    <row r="3" spans="1:6">
      <c r="E3" s="7" t="s">
        <v>15</v>
      </c>
      <c r="F3" s="7" t="s">
        <v>82</v>
      </c>
    </row>
    <row r="4" spans="1:6">
      <c r="E4" s="8"/>
    </row>
    <row r="5" spans="1:6">
      <c r="A5" s="1" t="s">
        <v>150</v>
      </c>
      <c r="E5" s="4">
        <f>F5</f>
        <v>0</v>
      </c>
      <c r="F5" s="4"/>
    </row>
    <row r="7" spans="1:6">
      <c r="A7" s="347" t="s">
        <v>151</v>
      </c>
      <c r="B7" s="2" t="s">
        <v>161</v>
      </c>
      <c r="C7" s="2"/>
    </row>
    <row r="8" spans="1:6">
      <c r="A8" s="347" t="s">
        <v>164</v>
      </c>
      <c r="B8" s="348" t="s">
        <v>153</v>
      </c>
      <c r="C8" s="348"/>
      <c r="D8" s="349" t="s">
        <v>154</v>
      </c>
    </row>
    <row r="9" spans="1:6">
      <c r="A9" s="347"/>
    </row>
    <row r="10" spans="1:6">
      <c r="A10" s="347"/>
    </row>
    <row r="11" spans="1:6">
      <c r="A11" s="347"/>
    </row>
    <row r="12" spans="1:6">
      <c r="A12" s="347"/>
    </row>
    <row r="13" spans="1:6">
      <c r="A13" s="347"/>
    </row>
    <row r="14" spans="1:6">
      <c r="A14" s="347"/>
    </row>
    <row r="15" spans="1:6">
      <c r="A15" s="347"/>
    </row>
    <row r="16" spans="1:6">
      <c r="A16" s="347"/>
    </row>
    <row r="17" spans="1:6">
      <c r="A17" s="347"/>
    </row>
    <row r="18" spans="1:6">
      <c r="A18" s="347" t="s">
        <v>151</v>
      </c>
      <c r="B18" s="2" t="s">
        <v>156</v>
      </c>
      <c r="C18" s="2"/>
    </row>
    <row r="19" spans="1:6">
      <c r="B19" s="348" t="s">
        <v>157</v>
      </c>
      <c r="C19" s="348" t="s">
        <v>155</v>
      </c>
      <c r="D19" s="349" t="s">
        <v>154</v>
      </c>
    </row>
    <row r="30" spans="1:6">
      <c r="A30" s="350" t="s">
        <v>158</v>
      </c>
      <c r="E30" s="4">
        <f>SUM(D20:D29)+SUM(D9:D17)</f>
        <v>0</v>
      </c>
      <c r="F30" s="4" t="str">
        <f>IF(E30&gt;0,E30," ")</f>
        <v/>
      </c>
    </row>
    <row r="31" spans="1:6">
      <c r="A31" s="350"/>
    </row>
    <row r="32" spans="1:6" ht="16.5" thickBot="1">
      <c r="A32" s="350" t="s">
        <v>162</v>
      </c>
      <c r="E32" s="6">
        <f>E5-E30</f>
        <v>0</v>
      </c>
      <c r="F32" s="6" t="str">
        <f>IF(E32&gt;0,E32," ")</f>
        <v/>
      </c>
    </row>
    <row r="33" ht="16.5" thickTop="1"/>
  </sheetData>
  <phoneticPr fontId="0" type="noConversion"/>
  <pageMargins left="0.74803149606299213" right="0.74803149606299213" top="0.98425196850393704" bottom="0.98425196850393704" header="0.39370078740157483" footer="0.51181102362204722"/>
  <pageSetup paperSize="9" orientation="portrait" horizontalDpi="4294967292" r:id="rId1"/>
  <headerFooter alignWithMargins="0">
    <oddHeader>&amp;R&amp;"Times New Roman,Bold"&amp;12Appendix 1.17Ac15/6</oddHeader>
    <oddFooter>&amp;L&amp;"Times New Roman,Bold"&amp;12Audit - Apr '18&amp;C&amp;"Times New Roman,Bold"&amp;12App. 1.17 / &amp;P of &amp;N&amp;R&amp;"Times New Roman,Bold"&amp;12 04/18</oddFooter>
  </headerFooter>
</worksheet>
</file>

<file path=xl/worksheets/sheet6.xml><?xml version="1.0" encoding="utf-8"?>
<worksheet xmlns="http://schemas.openxmlformats.org/spreadsheetml/2006/main" xmlns:r="http://schemas.openxmlformats.org/officeDocument/2006/relationships">
  <dimension ref="A1:F33"/>
  <sheetViews>
    <sheetView workbookViewId="0">
      <selection activeCell="A5" sqref="A5:D8"/>
    </sheetView>
  </sheetViews>
  <sheetFormatPr defaultColWidth="9.140625" defaultRowHeight="15.75"/>
  <cols>
    <col min="1" max="1" width="9.140625" style="1"/>
    <col min="2" max="3" width="24.7109375" style="1" customWidth="1"/>
    <col min="4" max="4" width="13.140625" style="3" customWidth="1"/>
    <col min="5" max="5" width="9.140625" style="3" hidden="1" customWidth="1"/>
    <col min="6" max="6" width="13.140625" style="3" customWidth="1"/>
    <col min="7" max="7" width="2.7109375" style="1" customWidth="1"/>
    <col min="8" max="16384" width="9.140625" style="1"/>
  </cols>
  <sheetData>
    <row r="1" spans="1:6">
      <c r="A1" s="5" t="s">
        <v>165</v>
      </c>
      <c r="F1" s="1"/>
    </row>
    <row r="3" spans="1:6">
      <c r="E3" s="7" t="s">
        <v>15</v>
      </c>
      <c r="F3" s="7" t="s">
        <v>82</v>
      </c>
    </row>
    <row r="4" spans="1:6">
      <c r="E4" s="8"/>
    </row>
    <row r="5" spans="1:6">
      <c r="A5" s="1" t="s">
        <v>150</v>
      </c>
      <c r="E5" s="4">
        <f>F5</f>
        <v>0</v>
      </c>
      <c r="F5" s="4"/>
    </row>
    <row r="7" spans="1:6">
      <c r="A7" s="347" t="s">
        <v>151</v>
      </c>
      <c r="B7" s="352" t="s">
        <v>166</v>
      </c>
      <c r="C7" s="2"/>
    </row>
    <row r="8" spans="1:6">
      <c r="A8" s="347"/>
      <c r="B8" s="348" t="s">
        <v>153</v>
      </c>
      <c r="C8" s="348"/>
      <c r="D8" s="349" t="s">
        <v>154</v>
      </c>
    </row>
    <row r="9" spans="1:6">
      <c r="A9" s="347"/>
    </row>
    <row r="10" spans="1:6">
      <c r="A10" s="347"/>
    </row>
    <row r="11" spans="1:6">
      <c r="A11" s="347"/>
    </row>
    <row r="12" spans="1:6">
      <c r="A12" s="347"/>
    </row>
    <row r="13" spans="1:6">
      <c r="A13" s="347"/>
    </row>
    <row r="14" spans="1:6">
      <c r="A14" s="347"/>
    </row>
    <row r="15" spans="1:6">
      <c r="A15" s="347"/>
    </row>
    <row r="16" spans="1:6">
      <c r="A16" s="347"/>
    </row>
    <row r="17" spans="1:6">
      <c r="A17" s="347"/>
    </row>
    <row r="18" spans="1:6">
      <c r="A18" s="347" t="s">
        <v>151</v>
      </c>
      <c r="B18" s="2" t="s">
        <v>156</v>
      </c>
      <c r="C18" s="2"/>
    </row>
    <row r="19" spans="1:6">
      <c r="B19" s="348" t="s">
        <v>157</v>
      </c>
      <c r="C19" s="348" t="s">
        <v>155</v>
      </c>
      <c r="D19" s="349" t="s">
        <v>154</v>
      </c>
    </row>
    <row r="30" spans="1:6" ht="16.5">
      <c r="A30" s="351" t="s">
        <v>158</v>
      </c>
      <c r="E30" s="4">
        <f>SUM(D20:D29)+SUM(D9:D17)</f>
        <v>0</v>
      </c>
      <c r="F30" s="4" t="str">
        <f>IF(E30&gt;0,E30," ")</f>
        <v/>
      </c>
    </row>
    <row r="31" spans="1:6" ht="16.5">
      <c r="A31" s="351"/>
    </row>
    <row r="32" spans="1:6" ht="17.25" thickBot="1">
      <c r="A32" s="351" t="s">
        <v>162</v>
      </c>
      <c r="E32" s="6">
        <f>E5-E30</f>
        <v>0</v>
      </c>
      <c r="F32" s="6" t="str">
        <f>IF(E32&gt;0,E32," ")</f>
        <v/>
      </c>
    </row>
    <row r="33" ht="16.5" thickTop="1"/>
  </sheetData>
  <phoneticPr fontId="0" type="noConversion"/>
  <pageMargins left="0.74803149606299213" right="0.74803149606299213" top="0.98425196850393704" bottom="0.98425196850393704" header="0.39370078740157483" footer="0.51181102362204722"/>
  <pageSetup paperSize="9" orientation="portrait" horizontalDpi="4294967292" r:id="rId1"/>
  <headerFooter alignWithMargins="0">
    <oddHeader>&amp;R&amp;"Times New Roman,Bold"&amp;12Appendix 1.17Ac15/7</oddHeader>
    <oddFooter>&amp;L&amp;"Times New Roman,Bold"&amp;12Audit - Apr '18&amp;C&amp;"Times New Roman,Bold"&amp;12App. 1.17 / &amp;P of &amp;N&amp;R&amp;"Times New Roman,Bold"&amp;12 04/18</oddFooter>
  </headerFooter>
</worksheet>
</file>

<file path=xl/worksheets/sheet7.xml><?xml version="1.0" encoding="utf-8"?>
<worksheet xmlns="http://schemas.openxmlformats.org/spreadsheetml/2006/main" xmlns:r="http://schemas.openxmlformats.org/officeDocument/2006/relationships">
  <dimension ref="A1:F33"/>
  <sheetViews>
    <sheetView workbookViewId="0">
      <selection activeCell="A5" sqref="A5:D32"/>
    </sheetView>
  </sheetViews>
  <sheetFormatPr defaultColWidth="9.140625" defaultRowHeight="15.75"/>
  <cols>
    <col min="1" max="1" width="9.140625" style="1"/>
    <col min="2" max="3" width="24.7109375" style="1" customWidth="1"/>
    <col min="4" max="4" width="13.140625" style="3" customWidth="1"/>
    <col min="5" max="5" width="9.140625" style="3" hidden="1" customWidth="1"/>
    <col min="6" max="6" width="13.140625" style="3" customWidth="1"/>
    <col min="7" max="7" width="2.7109375" style="1" customWidth="1"/>
    <col min="8" max="16384" width="9.140625" style="1"/>
  </cols>
  <sheetData>
    <row r="1" spans="1:6">
      <c r="A1" s="5" t="s">
        <v>167</v>
      </c>
      <c r="F1" s="1"/>
    </row>
    <row r="3" spans="1:6">
      <c r="E3" s="7" t="s">
        <v>15</v>
      </c>
      <c r="F3" s="7" t="s">
        <v>82</v>
      </c>
    </row>
    <row r="4" spans="1:6">
      <c r="E4" s="8"/>
    </row>
    <row r="5" spans="1:6">
      <c r="A5" s="1" t="s">
        <v>150</v>
      </c>
      <c r="E5" s="4">
        <f>F5</f>
        <v>0</v>
      </c>
      <c r="F5" s="4"/>
    </row>
    <row r="7" spans="1:6">
      <c r="A7" s="347" t="s">
        <v>151</v>
      </c>
      <c r="B7" s="352" t="s">
        <v>166</v>
      </c>
      <c r="C7" s="2"/>
    </row>
    <row r="8" spans="1:6">
      <c r="A8" s="347"/>
      <c r="B8" s="348" t="s">
        <v>153</v>
      </c>
      <c r="C8" s="348"/>
      <c r="D8" s="349" t="s">
        <v>154</v>
      </c>
    </row>
    <row r="18" spans="1:6">
      <c r="A18" s="347" t="s">
        <v>151</v>
      </c>
      <c r="B18" s="2" t="s">
        <v>156</v>
      </c>
      <c r="C18" s="2"/>
    </row>
    <row r="19" spans="1:6">
      <c r="B19" s="348" t="s">
        <v>157</v>
      </c>
      <c r="C19" s="348" t="s">
        <v>155</v>
      </c>
      <c r="D19" s="349" t="s">
        <v>154</v>
      </c>
    </row>
    <row r="30" spans="1:6" ht="16.5">
      <c r="A30" s="351" t="s">
        <v>158</v>
      </c>
      <c r="E30" s="4">
        <f>SUM(D20:D29)+SUM(D9:D17)</f>
        <v>0</v>
      </c>
      <c r="F30" s="4" t="str">
        <f>IF(E30&gt;0,E30," ")</f>
        <v/>
      </c>
    </row>
    <row r="31" spans="1:6" ht="16.5">
      <c r="A31" s="351"/>
    </row>
    <row r="32" spans="1:6" ht="17.25" thickBot="1">
      <c r="A32" s="351" t="s">
        <v>162</v>
      </c>
      <c r="E32" s="6">
        <f>E5-E30</f>
        <v>0</v>
      </c>
      <c r="F32" s="6" t="str">
        <f>IF(E32&gt;0,E32," ")</f>
        <v/>
      </c>
    </row>
    <row r="33" ht="16.5" thickTop="1"/>
  </sheetData>
  <phoneticPr fontId="0" type="noConversion"/>
  <pageMargins left="0.74803149606299213" right="0.74803149606299213" top="0.98425196850393704" bottom="0.98425196850393704" header="0.39370078740157483" footer="0.51181102362204722"/>
  <pageSetup paperSize="9" orientation="portrait" r:id="rId1"/>
  <headerFooter alignWithMargins="0">
    <oddHeader>&amp;R&amp;"Times New Roman,Bold"&amp;12Appendix 1.17Ac15/8</oddHeader>
    <oddFooter>&amp;L&amp;"Times New Roman,Bold"&amp;12Audit - Apr '18&amp;C&amp;"Times New Roman,Bold"&amp;12App. 1.17 / &amp;P of &amp;N&amp;R&amp;"Times New Roman,Bold"&amp;12 04/18</oddFooter>
  </headerFooter>
</worksheet>
</file>

<file path=xl/worksheets/sheet8.xml><?xml version="1.0" encoding="utf-8"?>
<worksheet xmlns="http://schemas.openxmlformats.org/spreadsheetml/2006/main" xmlns:r="http://schemas.openxmlformats.org/officeDocument/2006/relationships">
  <dimension ref="A1:F33"/>
  <sheetViews>
    <sheetView workbookViewId="0">
      <selection activeCell="A5" sqref="A5:D32"/>
    </sheetView>
  </sheetViews>
  <sheetFormatPr defaultColWidth="9.140625" defaultRowHeight="15.75"/>
  <cols>
    <col min="1" max="1" width="9.140625" style="1"/>
    <col min="2" max="3" width="24.7109375" style="1" customWidth="1"/>
    <col min="4" max="4" width="13.140625" style="3" customWidth="1"/>
    <col min="5" max="5" width="9.140625" style="3" hidden="1" customWidth="1"/>
    <col min="6" max="6" width="13.140625" style="3" customWidth="1"/>
    <col min="7" max="7" width="2.7109375" style="1" customWidth="1"/>
    <col min="8" max="16384" width="9.140625" style="1"/>
  </cols>
  <sheetData>
    <row r="1" spans="1:6">
      <c r="A1" s="5" t="s">
        <v>114</v>
      </c>
      <c r="F1" s="1"/>
    </row>
    <row r="3" spans="1:6">
      <c r="E3" s="7" t="s">
        <v>15</v>
      </c>
      <c r="F3" s="7" t="s">
        <v>82</v>
      </c>
    </row>
    <row r="4" spans="1:6">
      <c r="E4" s="8"/>
    </row>
    <row r="5" spans="1:6">
      <c r="A5" s="1" t="s">
        <v>150</v>
      </c>
      <c r="E5" s="4">
        <f>F5</f>
        <v>0</v>
      </c>
      <c r="F5" s="4"/>
    </row>
    <row r="7" spans="1:6">
      <c r="A7" s="347" t="s">
        <v>151</v>
      </c>
      <c r="B7" s="352" t="s">
        <v>166</v>
      </c>
      <c r="C7" s="2"/>
    </row>
    <row r="8" spans="1:6">
      <c r="A8" s="347"/>
      <c r="B8" s="348" t="s">
        <v>153</v>
      </c>
      <c r="C8" s="348"/>
      <c r="D8" s="349" t="s">
        <v>154</v>
      </c>
    </row>
    <row r="18" spans="1:6">
      <c r="A18" s="347" t="s">
        <v>151</v>
      </c>
      <c r="B18" s="2" t="s">
        <v>156</v>
      </c>
      <c r="C18" s="2"/>
    </row>
    <row r="19" spans="1:6">
      <c r="B19" s="348" t="s">
        <v>157</v>
      </c>
      <c r="C19" s="348" t="s">
        <v>155</v>
      </c>
      <c r="D19" s="349" t="s">
        <v>154</v>
      </c>
    </row>
    <row r="30" spans="1:6" ht="16.5">
      <c r="A30" s="351" t="s">
        <v>158</v>
      </c>
      <c r="E30" s="4">
        <f>SUM(D20:D29)+SUM(D9:D17)</f>
        <v>0</v>
      </c>
      <c r="F30" s="4" t="str">
        <f>IF(E30&gt;0,E30," ")</f>
        <v xml:space="preserve"> </v>
      </c>
    </row>
    <row r="31" spans="1:6" ht="16.5">
      <c r="A31" s="351"/>
    </row>
    <row r="32" spans="1:6" ht="17.25" thickBot="1">
      <c r="A32" s="351" t="s">
        <v>162</v>
      </c>
      <c r="E32" s="6">
        <f>E5-E30</f>
        <v>0</v>
      </c>
      <c r="F32" s="6" t="str">
        <f>IF(E32&gt;0,E32," ")</f>
        <v xml:space="preserve"> </v>
      </c>
    </row>
    <row r="33" ht="16.5" thickTop="1"/>
  </sheetData>
  <phoneticPr fontId="0" type="noConversion"/>
  <pageMargins left="0.74803149606299213" right="0.74803149606299213" top="0.98425196850393704" bottom="0.98425196850393704" header="0.39370078740157483" footer="0.51181102362204722"/>
  <pageSetup paperSize="9" orientation="portrait" horizontalDpi="4294967292" r:id="rId1"/>
  <headerFooter alignWithMargins="0">
    <oddHeader>&amp;R&amp;"Times New Roman,Bold"&amp;12Appendix 1.17Ac15/9</oddHeader>
    <oddFooter>&amp;L&amp;"Times New Roman,Bold"&amp;12Audit - Apr '18&amp;C&amp;"Times New Roman,Bold"&amp;12App. 1.17 / &amp;P of &amp;N&amp;R&amp;"Times New Roman,Bold"&amp;12 04/18</oddFooter>
  </headerFooter>
</worksheet>
</file>

<file path=xl/worksheets/sheet9.xml><?xml version="1.0" encoding="utf-8"?>
<worksheet xmlns="http://schemas.openxmlformats.org/spreadsheetml/2006/main" xmlns:r="http://schemas.openxmlformats.org/officeDocument/2006/relationships">
  <dimension ref="A1:F33"/>
  <sheetViews>
    <sheetView workbookViewId="0">
      <selection activeCell="A5" sqref="A5:D32"/>
    </sheetView>
  </sheetViews>
  <sheetFormatPr defaultColWidth="9.140625" defaultRowHeight="15.75"/>
  <cols>
    <col min="1" max="1" width="9.140625" style="1"/>
    <col min="2" max="3" width="24.7109375" style="1" customWidth="1"/>
    <col min="4" max="4" width="13.140625" style="3" customWidth="1"/>
    <col min="5" max="5" width="9.140625" style="3" hidden="1" customWidth="1"/>
    <col min="6" max="6" width="13.140625" style="3" customWidth="1"/>
    <col min="7" max="7" width="2.7109375" style="1" customWidth="1"/>
    <col min="8" max="16384" width="9.140625" style="1"/>
  </cols>
  <sheetData>
    <row r="1" spans="1:6">
      <c r="A1" s="5" t="s">
        <v>117</v>
      </c>
      <c r="F1" s="1"/>
    </row>
    <row r="3" spans="1:6">
      <c r="E3" s="7" t="s">
        <v>15</v>
      </c>
      <c r="F3" s="7" t="s">
        <v>82</v>
      </c>
    </row>
    <row r="4" spans="1:6">
      <c r="E4" s="8"/>
    </row>
    <row r="5" spans="1:6">
      <c r="A5" s="1" t="s">
        <v>150</v>
      </c>
      <c r="E5" s="4">
        <f>F5</f>
        <v>0</v>
      </c>
      <c r="F5" s="4"/>
    </row>
    <row r="7" spans="1:6">
      <c r="A7" s="347" t="s">
        <v>151</v>
      </c>
      <c r="B7" s="352" t="s">
        <v>166</v>
      </c>
      <c r="C7" s="2"/>
    </row>
    <row r="8" spans="1:6">
      <c r="A8" s="347"/>
      <c r="B8" s="348" t="s">
        <v>153</v>
      </c>
      <c r="C8" s="348"/>
      <c r="D8" s="349" t="s">
        <v>154</v>
      </c>
    </row>
    <row r="18" spans="1:6">
      <c r="A18" s="347" t="s">
        <v>151</v>
      </c>
      <c r="B18" s="2" t="s">
        <v>156</v>
      </c>
      <c r="C18" s="2"/>
    </row>
    <row r="19" spans="1:6">
      <c r="B19" s="348" t="s">
        <v>157</v>
      </c>
      <c r="C19" s="348" t="s">
        <v>155</v>
      </c>
      <c r="D19" s="349" t="s">
        <v>154</v>
      </c>
    </row>
    <row r="30" spans="1:6" ht="16.5">
      <c r="A30" s="351" t="s">
        <v>158</v>
      </c>
      <c r="E30" s="4">
        <f>SUM(D20:D29)+SUM(D9:D17)</f>
        <v>0</v>
      </c>
      <c r="F30" s="4" t="str">
        <f>IF(E30&gt;0,E30," ")</f>
        <v xml:space="preserve"> </v>
      </c>
    </row>
    <row r="31" spans="1:6" ht="16.5">
      <c r="A31" s="351"/>
    </row>
    <row r="32" spans="1:6" ht="17.25" thickBot="1">
      <c r="A32" s="351" t="s">
        <v>162</v>
      </c>
      <c r="E32" s="6">
        <f>E5-E30</f>
        <v>0</v>
      </c>
      <c r="F32" s="6" t="str">
        <f>IF(E32&gt;0,E32," ")</f>
        <v xml:space="preserve"> </v>
      </c>
    </row>
    <row r="33" ht="16.5" thickTop="1"/>
  </sheetData>
  <phoneticPr fontId="0" type="noConversion"/>
  <pageMargins left="0.74803149606299213" right="0.74803149606299213" top="0.98425196850393704" bottom="0.98425196850393704" header="0.39370078740157483" footer="0.51181102362204722"/>
  <pageSetup paperSize="9" orientation="portrait" horizontalDpi="4294967292" r:id="rId1"/>
  <headerFooter alignWithMargins="0">
    <oddHeader>&amp;R&amp;"Times New Roman,Bold"&amp;12Appendix 1.17Ac15/10</oddHeader>
    <oddFooter>&amp;L&amp;"Times New Roman,Bold"&amp;12Audit - Apr '18&amp;C&amp;"Times New Roman,Bold"&amp;12App. 1.17 / &amp;P of &amp;N&amp;R&amp;"Times New Roman,Bold"&amp;12 04/18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Summary</vt:lpstr>
      <vt:lpstr>Intangibles</vt:lpstr>
      <vt:lpstr>PPE</vt:lpstr>
      <vt:lpstr>Investments</vt:lpstr>
      <vt:lpstr>Inventories</vt:lpstr>
      <vt:lpstr>Trade Receivables</vt:lpstr>
      <vt:lpstr>Other Recevables</vt:lpstr>
      <vt:lpstr>Bank and Cash </vt:lpstr>
      <vt:lpstr>Trade Payables</vt:lpstr>
      <vt:lpstr>Other Payables</vt:lpstr>
      <vt:lpstr>Provisions</vt:lpstr>
      <vt:lpstr>Revenue</vt:lpstr>
      <vt:lpstr>Costs</vt:lpstr>
      <vt:lpstr>Payroll</vt:lpstr>
      <vt:lpstr>'Bank and Cash '!Print_Area</vt:lpstr>
      <vt:lpstr>Costs!Print_Area</vt:lpstr>
      <vt:lpstr>Intangibles!Print_Area</vt:lpstr>
      <vt:lpstr>Inventories!Print_Area</vt:lpstr>
      <vt:lpstr>Investments!Print_Area</vt:lpstr>
      <vt:lpstr>'Other Payables'!Print_Area</vt:lpstr>
      <vt:lpstr>'Other Recevables'!Print_Area</vt:lpstr>
      <vt:lpstr>Payroll!Print_Area</vt:lpstr>
      <vt:lpstr>PPE!Print_Area</vt:lpstr>
      <vt:lpstr>Provisions!Print_Area</vt:lpstr>
      <vt:lpstr>Revenue!Print_Area</vt:lpstr>
      <vt:lpstr>Summary!Print_Area</vt:lpstr>
      <vt:lpstr>'Trade Payables'!Print_Area</vt:lpstr>
      <vt:lpstr>'Trade Receivables'!Print_Area</vt:lpstr>
    </vt:vector>
  </TitlesOfParts>
  <Company>HAT Group of Accountants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dc:creator>
  <cp:lastModifiedBy>ALFA</cp:lastModifiedBy>
  <cp:lastPrinted>2018-04-13T08:06:53Z</cp:lastPrinted>
  <dcterms:created xsi:type="dcterms:W3CDTF">2004-02-02T10:30:18Z</dcterms:created>
  <dcterms:modified xsi:type="dcterms:W3CDTF">2019-09-03T11:27:32Z</dcterms:modified>
</cp:coreProperties>
</file>